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info\OneDrive\Plocha\"/>
    </mc:Choice>
  </mc:AlternateContent>
  <bookViews>
    <workbookView xWindow="0" yWindow="0" windowWidth="0" windowHeight="0"/>
  </bookViews>
  <sheets>
    <sheet name="Rekapitulace stavby" sheetId="1" r:id="rId1"/>
    <sheet name="97042021 - Oprava předstě..." sheetId="2" r:id="rId2"/>
  </sheets>
  <definedNames>
    <definedName name="_xlnm.Print_Area" localSheetId="0">'Rekapitulace stavby'!$D$4:$AO$76,'Rekapitulace stavby'!$C$82:$AQ$96</definedName>
    <definedName name="_xlnm.Print_Titles" localSheetId="0">'Rekapitulace stavby'!$92:$92</definedName>
    <definedName name="_xlnm._FilterDatabase" localSheetId="1" hidden="1">'97042021 - Oprava předstě...'!$C$124:$K$159</definedName>
    <definedName name="_xlnm.Print_Area" localSheetId="1">'97042021 - Oprava předstě...'!$C$4:$J$37,'97042021 - Oprava předstě...'!$C$50:$J$76,'97042021 - Oprava předstě...'!$C$82:$J$108,'97042021 - Oprava předstě...'!$C$114:$J$159</definedName>
    <definedName name="_xlnm.Print_Titles" localSheetId="1">'97042021 - Oprava předstě...'!$124:$124</definedName>
  </definedNames>
  <calcPr/>
</workbook>
</file>

<file path=xl/calcChain.xml><?xml version="1.0" encoding="utf-8"?>
<calcChain xmlns="http://schemas.openxmlformats.org/spreadsheetml/2006/main">
  <c i="1" l="1" r="AY95"/>
  <c i="2" r="J35"/>
  <c r="J34"/>
  <c r="J33"/>
  <c i="1" r="AX95"/>
  <c i="2" r="BI159"/>
  <c r="BH159"/>
  <c r="BG159"/>
  <c r="BE159"/>
  <c r="T159"/>
  <c r="T158"/>
  <c r="T157"/>
  <c r="R159"/>
  <c r="R158"/>
  <c r="R157"/>
  <c r="P159"/>
  <c r="P158"/>
  <c r="P157"/>
  <c r="BI156"/>
  <c r="BH156"/>
  <c r="BG156"/>
  <c r="BE156"/>
  <c r="T156"/>
  <c r="T155"/>
  <c r="R156"/>
  <c r="R155"/>
  <c r="P156"/>
  <c r="P155"/>
  <c r="BI154"/>
  <c r="BH154"/>
  <c r="BG154"/>
  <c r="BE154"/>
  <c r="T154"/>
  <c r="R154"/>
  <c r="P154"/>
  <c r="BI153"/>
  <c r="BH153"/>
  <c r="BG153"/>
  <c r="BE153"/>
  <c r="T153"/>
  <c r="R153"/>
  <c r="P153"/>
  <c r="BI151"/>
  <c r="BH151"/>
  <c r="BG151"/>
  <c r="BE151"/>
  <c r="T151"/>
  <c r="R151"/>
  <c r="P151"/>
  <c r="BI150"/>
  <c r="BH150"/>
  <c r="BG150"/>
  <c r="BE150"/>
  <c r="T150"/>
  <c r="R150"/>
  <c r="P150"/>
  <c r="BI148"/>
  <c r="BH148"/>
  <c r="BG148"/>
  <c r="BE148"/>
  <c r="T148"/>
  <c r="T147"/>
  <c r="R148"/>
  <c r="R147"/>
  <c r="P148"/>
  <c r="P147"/>
  <c r="BI146"/>
  <c r="BH146"/>
  <c r="BG146"/>
  <c r="BE146"/>
  <c r="T146"/>
  <c r="R146"/>
  <c r="P146"/>
  <c r="BI145"/>
  <c r="BH145"/>
  <c r="BG145"/>
  <c r="BE145"/>
  <c r="T145"/>
  <c r="R145"/>
  <c r="P145"/>
  <c r="BI142"/>
  <c r="BH142"/>
  <c r="BG142"/>
  <c r="BE142"/>
  <c r="T142"/>
  <c r="T141"/>
  <c r="R142"/>
  <c r="R141"/>
  <c r="P142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BI129"/>
  <c r="BH129"/>
  <c r="BG129"/>
  <c r="BE129"/>
  <c r="T129"/>
  <c r="R129"/>
  <c r="P129"/>
  <c r="BI128"/>
  <c r="BH128"/>
  <c r="BG128"/>
  <c r="BE128"/>
  <c r="T128"/>
  <c r="R128"/>
  <c r="P128"/>
  <c r="F119"/>
  <c r="E117"/>
  <c r="F87"/>
  <c r="E85"/>
  <c r="J22"/>
  <c r="E22"/>
  <c r="J122"/>
  <c r="J21"/>
  <c r="J19"/>
  <c r="E19"/>
  <c r="J89"/>
  <c r="J18"/>
  <c r="J16"/>
  <c r="E16"/>
  <c r="F90"/>
  <c r="J15"/>
  <c r="J13"/>
  <c r="E13"/>
  <c r="F89"/>
  <c r="J12"/>
  <c r="J10"/>
  <c r="J87"/>
  <c i="1" r="L90"/>
  <c r="AM90"/>
  <c r="AM89"/>
  <c r="L89"/>
  <c r="AM87"/>
  <c r="L87"/>
  <c r="L85"/>
  <c r="L84"/>
  <c i="2" r="BK153"/>
  <c r="J153"/>
  <c r="J138"/>
  <c r="J137"/>
  <c r="BK133"/>
  <c r="J131"/>
  <c r="J129"/>
  <c r="J154"/>
  <c r="J151"/>
  <c r="BK150"/>
  <c r="J146"/>
  <c r="BK145"/>
  <c r="J142"/>
  <c r="J135"/>
  <c r="BK134"/>
  <c r="J128"/>
  <c r="BK151"/>
  <c r="BK148"/>
  <c r="J145"/>
  <c r="J140"/>
  <c r="J139"/>
  <c r="BK137"/>
  <c r="BK135"/>
  <c r="J133"/>
  <c r="J132"/>
  <c r="BK128"/>
  <c r="J159"/>
  <c r="BK156"/>
  <c r="J150"/>
  <c r="J148"/>
  <c r="BK146"/>
  <c r="BK140"/>
  <c r="BK138"/>
  <c r="BK131"/>
  <c r="BK159"/>
  <c r="BK154"/>
  <c r="BK142"/>
  <c r="BK139"/>
  <c r="J134"/>
  <c r="BK132"/>
  <c r="BK129"/>
  <c i="1" r="AS94"/>
  <c i="2" r="J156"/>
  <c l="1" r="P149"/>
  <c r="BK144"/>
  <c r="R152"/>
  <c r="R149"/>
  <c r="BK149"/>
  <c r="J149"/>
  <c r="J103"/>
  <c r="BK127"/>
  <c r="BK126"/>
  <c r="J126"/>
  <c r="J95"/>
  <c r="P127"/>
  <c r="P126"/>
  <c r="P125"/>
  <c i="1" r="AU95"/>
  <c i="2" r="R127"/>
  <c r="BK130"/>
  <c r="J130"/>
  <c r="J97"/>
  <c r="P130"/>
  <c r="R130"/>
  <c r="T130"/>
  <c r="BK136"/>
  <c r="J136"/>
  <c r="J98"/>
  <c r="P136"/>
  <c r="R136"/>
  <c r="T136"/>
  <c r="T144"/>
  <c r="T143"/>
  <c r="P152"/>
  <c r="T152"/>
  <c r="T149"/>
  <c r="T127"/>
  <c r="T126"/>
  <c r="T125"/>
  <c r="P144"/>
  <c r="P143"/>
  <c r="R144"/>
  <c r="R143"/>
  <c r="BK152"/>
  <c r="J152"/>
  <c r="J104"/>
  <c r="F122"/>
  <c r="BF128"/>
  <c r="BF131"/>
  <c r="BF138"/>
  <c r="BF140"/>
  <c r="BF159"/>
  <c r="J90"/>
  <c r="F121"/>
  <c r="BF135"/>
  <c r="BF137"/>
  <c r="BF139"/>
  <c r="BK141"/>
  <c r="J141"/>
  <c r="J99"/>
  <c r="BK147"/>
  <c r="J147"/>
  <c r="J102"/>
  <c r="BK158"/>
  <c r="BK157"/>
  <c r="J157"/>
  <c r="J106"/>
  <c r="J119"/>
  <c r="BF129"/>
  <c r="BF134"/>
  <c r="BF142"/>
  <c r="BF146"/>
  <c r="BF150"/>
  <c r="BF151"/>
  <c r="BF154"/>
  <c r="BK155"/>
  <c r="J155"/>
  <c r="J105"/>
  <c r="J121"/>
  <c r="BF133"/>
  <c r="BF145"/>
  <c r="BF148"/>
  <c r="BF156"/>
  <c r="BF132"/>
  <c r="BF153"/>
  <c r="F34"/>
  <c i="1" r="BC95"/>
  <c r="BC94"/>
  <c r="W32"/>
  <c i="2" r="F31"/>
  <c i="1" r="AZ95"/>
  <c r="AZ94"/>
  <c r="W29"/>
  <c i="2" r="F35"/>
  <c i="1" r="BD95"/>
  <c r="BD94"/>
  <c r="W33"/>
  <c r="AU94"/>
  <c i="2" r="J31"/>
  <c i="1" r="AV95"/>
  <c i="2" r="F33"/>
  <c i="1" r="BB95"/>
  <c r="BB94"/>
  <c r="W31"/>
  <c i="2" l="1" r="R126"/>
  <c r="R125"/>
  <c r="BK143"/>
  <c r="J143"/>
  <c r="J100"/>
  <c r="J158"/>
  <c r="J107"/>
  <c r="J144"/>
  <c r="J101"/>
  <c r="J127"/>
  <c r="J96"/>
  <c r="BK125"/>
  <c r="J125"/>
  <c r="J94"/>
  <c i="1" r="AV94"/>
  <c r="AK29"/>
  <c r="AX94"/>
  <c r="AY94"/>
  <c i="2" r="F32"/>
  <c i="1" r="BA95"/>
  <c r="BA94"/>
  <c r="W30"/>
  <c i="2" r="J32"/>
  <c i="1" r="AW95"/>
  <c r="AT95"/>
  <c l="1" r="AW94"/>
  <c r="AK30"/>
  <c i="2" r="J28"/>
  <c i="1" r="AG95"/>
  <c r="AG94"/>
  <c l="1" r="AN95"/>
  <c i="2" r="J37"/>
  <c i="1" r="AT94"/>
  <c r="AK26"/>
  <c r="AK35"/>
  <c l="1"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<sst xmlns="http://schemas.openxmlformats.org/spreadsheetml/2006/main">
  <si>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</si>
  <si>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</si>
  <si>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</si>
  <si>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</si>
  <si>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{53603483-8994-43f6-9499-957f420bfdce}</t>
  </si>
  <si>
    <t xml:space="preserve">&gt;&gt;  skryté sloupce  &lt;&lt;</t>
  </si>
  <si>
    <t>0,01</t>
  </si>
  <si>
    <t>21</t>
  </si>
  <si>
    <t>15</t>
  </si>
  <si>
    <t>REKAPITULACE STAVBY</t>
  </si>
  <si>
    <t xml:space="preserve">v ---  níže se nacházejí doplnkové a pomocné údaje k sestavám  --- v</t>
  </si>
  <si>
    <t>0,001</t>
  </si>
  <si>
    <t>Kód:</t>
  </si>
  <si>
    <t>97042021</t>
  </si>
  <si>
    <t>Stavba:</t>
  </si>
  <si>
    <t>Oprava předstěny - variata 1 - Kurta Kondráda 6, Praha</t>
  </si>
  <si>
    <t>KSO:</t>
  </si>
  <si>
    <t>CC-CZ:</t>
  </si>
  <si>
    <t>Místo:</t>
  </si>
  <si>
    <t xml:space="preserve"> </t>
  </si>
  <si>
    <t>Datum:</t>
  </si>
  <si>
    <t>19. 4. 2021</t>
  </si>
  <si>
    <t>Zadavatel:</t>
  </si>
  <si>
    <t>IČ:</t>
  </si>
  <si>
    <t>DIČ:</t>
  </si>
  <si>
    <t>Zhotovitel:</t>
  </si>
  <si>
    <t>Projektant: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</si>
  <si>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</si>
  <si>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</si>
  <si>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</si>
  <si>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</si>
  <si>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</si>
  <si>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</si>
  <si>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</si>
  <si>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</si>
  <si>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</si>
  <si>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</si>
  <si>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</si>
  <si>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</si>
  <si>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</si>
  <si>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</si>
  <si>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</si>
  <si>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</si>
  <si>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</si>
  <si>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</si>
  <si>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</si>
  <si>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</si>
  <si>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</si>
  <si>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Zhotovitel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</si>
  <si>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</si>
  <si>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</si>
  <si>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</si>
  <si>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</si>
  <si>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</si>
  <si>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</si>
  <si>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</si>
  <si>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</si>
  <si>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</si>
  <si>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</si>
  <si>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</si>
  <si>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</si>
  <si>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</si>
  <si>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</si>
  <si>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</si>
  <si>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</si>
  <si>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</si>
  <si>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</si>
  <si>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</si>
  <si>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</si>
  <si>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</si>
  <si>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</si>
  <si>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IMPORT</t>
  </si>
  <si>
    <t>{00000000-0000-0000-0000-000000000000}</t>
  </si>
  <si>
    <t>/</t>
  </si>
  <si>
    <t>STA</t>
  </si>
  <si>
    <t>1</t>
  </si>
  <si>
    <t>###NOINSERT###</t>
  </si>
  <si>
    <t>KRYCÍ LIST SOUPISU PRACÍ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</si>
  <si>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</si>
  <si>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</si>
  <si>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</si>
  <si>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</si>
  <si>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</si>
  <si>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</si>
  <si>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6 - Úpravy povrchů, podlahy a osazování výplní</t>
  </si>
  <si>
    <t xml:space="preserve">    9 - Ostatní konstrukce a práce, bourání</t>
  </si>
  <si>
    <t xml:space="preserve">    997 - Přesun sutě</t>
  </si>
  <si>
    <t xml:space="preserve">    998 - Přesun hmot</t>
  </si>
  <si>
    <t>PSV - Práce a dodávky PSV</t>
  </si>
  <si>
    <t xml:space="preserve">    711 - Izolace proti vodě, vlhkosti a plynům</t>
  </si>
  <si>
    <t xml:space="preserve">    713 - Izolace tepelné</t>
  </si>
  <si>
    <t xml:space="preserve">    763 - Konstrukce suché výstavby</t>
  </si>
  <si>
    <t xml:space="preserve">    783 - Dokončovací práce - nátěry</t>
  </si>
  <si>
    <t>HZS - Hodinové zúčtovací sazby</t>
  </si>
  <si>
    <t>VRN - Vedlejší rozpočtové náklady</t>
  </si>
  <si>
    <t xml:space="preserve">    VRN4 - Inženýrská činnost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</si>
  <si>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</si>
  <si>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</si>
  <si>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</si>
  <si>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</si>
  <si>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</si>
  <si>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</si>
  <si>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</si>
  <si>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</si>
  <si>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</si>
  <si>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</si>
  <si>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</si>
  <si>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</si>
  <si>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</si>
  <si>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</si>
  <si>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</si>
  <si>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</si>
  <si>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6</t>
  </si>
  <si>
    <t>Úpravy povrchů, podlahy a osazování výplní</t>
  </si>
  <si>
    <t>K</t>
  </si>
  <si>
    <t>612142001</t>
  </si>
  <si>
    <t>Potažení vnitřních stěn sklovláknitým pletivem vtlačeným do tenkovrstvé hmoty</t>
  </si>
  <si>
    <t>m2</t>
  </si>
  <si>
    <t>4</t>
  </si>
  <si>
    <t>2</t>
  </si>
  <si>
    <t>-895726765</t>
  </si>
  <si>
    <t>612311131</t>
  </si>
  <si>
    <t>Potažení vnitřních stěn vápenným štukem tloušťky do 3 mm</t>
  </si>
  <si>
    <t>1121682515</t>
  </si>
  <si>
    <t>9</t>
  </si>
  <si>
    <t>Ostatní konstrukce a práce, bourání</t>
  </si>
  <si>
    <t>3</t>
  </si>
  <si>
    <t>949101111</t>
  </si>
  <si>
    <t>Lešení pomocné pro objekty pozemních staveb s lešeňovou podlahou v do 1,9 m zatížení do 150 kg/m2</t>
  </si>
  <si>
    <t>264822536</t>
  </si>
  <si>
    <t>952901111</t>
  </si>
  <si>
    <t>Vyčištění budov bytové a občanské výstavby při výšce podlaží do 4 m</t>
  </si>
  <si>
    <t>583561400</t>
  </si>
  <si>
    <t>5</t>
  </si>
  <si>
    <t>953961214</t>
  </si>
  <si>
    <t xml:space="preserve">Kotvy chemickou patronou M 14 hl 125 mm do betonu, ŽB  </t>
  </si>
  <si>
    <t>kus</t>
  </si>
  <si>
    <t>-815230754</t>
  </si>
  <si>
    <t>977131114</t>
  </si>
  <si>
    <t>Vrty příklepovými vrtáky D 14 mm do cihelného zdiva nebo prostého betonu</t>
  </si>
  <si>
    <t>m</t>
  </si>
  <si>
    <t>-1592696311</t>
  </si>
  <si>
    <t>7</t>
  </si>
  <si>
    <t>985131311</t>
  </si>
  <si>
    <t>Ruční dočištění ploch stěn, rubu kleneb a podlah ocelových kartáči</t>
  </si>
  <si>
    <t>85266793</t>
  </si>
  <si>
    <t>997</t>
  </si>
  <si>
    <t>Přesun sutě</t>
  </si>
  <si>
    <t>8</t>
  </si>
  <si>
    <t>997013213</t>
  </si>
  <si>
    <t>Vnitrostaveništní doprava suti a vybouraných hmot pro budovy v do 12 m ručně</t>
  </si>
  <si>
    <t>t</t>
  </si>
  <si>
    <t>1787328169</t>
  </si>
  <si>
    <t>997013509</t>
  </si>
  <si>
    <t>Příplatek k odvozu suti a vybouraných hmot na skládku ZKD 1 km přes 1 km</t>
  </si>
  <si>
    <t>1085841380</t>
  </si>
  <si>
    <t>10</t>
  </si>
  <si>
    <t>997013511</t>
  </si>
  <si>
    <t>Odvoz suti a vybouraných hmot z meziskládky na skládku do 1 km s naložením a se složením</t>
  </si>
  <si>
    <t>2061557486</t>
  </si>
  <si>
    <t>11</t>
  </si>
  <si>
    <t>997013631</t>
  </si>
  <si>
    <t>Poplatek za uložení na skládce (skládkovné) stavebního odpadu směsného kód odpadu 17 09 04</t>
  </si>
  <si>
    <t>-69604982</t>
  </si>
  <si>
    <t>998</t>
  </si>
  <si>
    <t>Přesun hmot</t>
  </si>
  <si>
    <t>12</t>
  </si>
  <si>
    <t>998018002</t>
  </si>
  <si>
    <t>Přesun hmot ruční pro budovy v do 12 m</t>
  </si>
  <si>
    <t>158846626</t>
  </si>
  <si>
    <t>PSV</t>
  </si>
  <si>
    <t>Práce a dodávky PSV</t>
  </si>
  <si>
    <t>711</t>
  </si>
  <si>
    <t>Izolace proti vodě, vlhkosti a plynům</t>
  </si>
  <si>
    <t>13</t>
  </si>
  <si>
    <t>711191011</t>
  </si>
  <si>
    <t>Provedení adhezního můstku na svislé ploše</t>
  </si>
  <si>
    <t>16</t>
  </si>
  <si>
    <t>1163220555</t>
  </si>
  <si>
    <t>14</t>
  </si>
  <si>
    <t>M</t>
  </si>
  <si>
    <t>24551391</t>
  </si>
  <si>
    <t>adhezní můstek epoxidový 2-složkový</t>
  </si>
  <si>
    <t>kg</t>
  </si>
  <si>
    <t>32</t>
  </si>
  <si>
    <t>-1732088973</t>
  </si>
  <si>
    <t>713</t>
  </si>
  <si>
    <t>Izolace tepelné</t>
  </si>
  <si>
    <t>713130811</t>
  </si>
  <si>
    <t>Odstranění tepelné izolace stěn volně kladené z vláknitých materiálů tl do 100 mm</t>
  </si>
  <si>
    <t>628785181</t>
  </si>
  <si>
    <t>763</t>
  </si>
  <si>
    <t>Konstrukce suché výstavby</t>
  </si>
  <si>
    <t>763121811</t>
  </si>
  <si>
    <t>Demontáž SDK předsazené/šachtové stěny s jednoduchou nosnou kcí opláštění jednoduché</t>
  </si>
  <si>
    <t>2040013524</t>
  </si>
  <si>
    <t>17</t>
  </si>
  <si>
    <t>998763201</t>
  </si>
  <si>
    <t>Přesun hmot procentní pro dřevostavby v objektech v do 12 m</t>
  </si>
  <si>
    <t>%</t>
  </si>
  <si>
    <t>-472176013</t>
  </si>
  <si>
    <t>783</t>
  </si>
  <si>
    <t>Dokončovací práce - nátěry</t>
  </si>
  <si>
    <t>18</t>
  </si>
  <si>
    <t>783823121</t>
  </si>
  <si>
    <t>Penetrační akrylátový nátěr hladkých povrchů z desek na bázi dřeva</t>
  </si>
  <si>
    <t>672470324</t>
  </si>
  <si>
    <t>19</t>
  </si>
  <si>
    <t>783827121</t>
  </si>
  <si>
    <t>Krycí jednonásobný akrylátový nátěr omítek stupně členitosti 1 a 2</t>
  </si>
  <si>
    <t>-899728351</t>
  </si>
  <si>
    <t>HZS</t>
  </si>
  <si>
    <t>Hodinové zúčtovací sazby</t>
  </si>
  <si>
    <t>20</t>
  </si>
  <si>
    <t>HZS2491</t>
  </si>
  <si>
    <t>Hodinová zúčtovací sazba dělník zednických výpomocí</t>
  </si>
  <si>
    <t>hod</t>
  </si>
  <si>
    <t>512</t>
  </si>
  <si>
    <t>456338128</t>
  </si>
  <si>
    <t>VRN</t>
  </si>
  <si>
    <t>Vedlejší rozpočtové náklady</t>
  </si>
  <si>
    <t>VRN4</t>
  </si>
  <si>
    <t>Inženýrská činnost</t>
  </si>
  <si>
    <t>045002000</t>
  </si>
  <si>
    <t>Kompletační a koordinační činnost</t>
  </si>
  <si>
    <t>1024</t>
  </si>
  <si>
    <t>2084279898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</si>
</sst>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1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0" fillId="0" borderId="0" applyNumberFormat="0" applyFill="0" applyBorder="0" applyAlignment="0" applyProtection="0"/>
  </cellStyleXfs>
  <cellXfs count="183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2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2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3" fillId="0" borderId="0" xfId="0" applyNumberFormat="1" applyFont="1" applyAlignment="1">
      <alignment vertical="center"/>
    </xf>
    <xf numFmtId="0" fontId="0" fillId="3" borderId="0" xfId="0" applyFont="1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4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2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6" fillId="0" borderId="14" xfId="0" applyFont="1" applyBorder="1" applyAlignment="1">
      <alignment horizontal="left" vertical="center"/>
    </xf>
    <xf numFmtId="0" fontId="1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7" fillId="4" borderId="6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17" fillId="4" borderId="7" xfId="0" applyFont="1" applyFill="1" applyBorder="1" applyAlignment="1">
      <alignment horizontal="center" vertical="center"/>
    </xf>
    <xf numFmtId="0" fontId="17" fillId="4" borderId="7" xfId="0" applyFont="1" applyFill="1" applyBorder="1" applyAlignment="1">
      <alignment horizontal="right" vertical="center"/>
    </xf>
    <xf numFmtId="0" fontId="17" fillId="4" borderId="8" xfId="0" applyFont="1" applyFill="1" applyBorder="1" applyAlignment="1">
      <alignment horizontal="left" vertical="center"/>
    </xf>
    <xf numFmtId="0" fontId="17" fillId="4" borderId="0" xfId="0" applyFont="1" applyFill="1" applyAlignment="1">
      <alignment horizontal="center" vertical="center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vertical="center"/>
    </xf>
    <xf numFmtId="4" fontId="19" fillId="0" borderId="0" xfId="0" applyNumberFormat="1" applyFont="1" applyAlignment="1">
      <alignment horizontal="right" vertical="center"/>
    </xf>
    <xf numFmtId="4" fontId="19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5" fillId="0" borderId="14" xfId="0" applyNumberFormat="1" applyFont="1" applyBorder="1" applyAlignment="1">
      <alignment vertical="center"/>
    </xf>
    <xf numFmtId="4" fontId="15" fillId="0" borderId="0" xfId="0" applyNumberFormat="1" applyFont="1" applyBorder="1" applyAlignment="1">
      <alignment vertical="center"/>
    </xf>
    <xf numFmtId="166" fontId="15" fillId="0" borderId="0" xfId="0" applyNumberFormat="1" applyFont="1" applyBorder="1" applyAlignment="1">
      <alignment vertical="center"/>
    </xf>
    <xf numFmtId="4" fontId="15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0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left" vertical="center" wrapText="1"/>
    </xf>
    <xf numFmtId="0" fontId="22" fillId="0" borderId="0" xfId="0" applyFont="1" applyAlignment="1">
      <alignment vertical="center"/>
    </xf>
    <xf numFmtId="4" fontId="22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3" fillId="0" borderId="19" xfId="0" applyNumberFormat="1" applyFont="1" applyBorder="1" applyAlignment="1">
      <alignment vertical="center"/>
    </xf>
    <xf numFmtId="4" fontId="23" fillId="0" borderId="20" xfId="0" applyNumberFormat="1" applyFont="1" applyBorder="1" applyAlignment="1">
      <alignment vertical="center"/>
    </xf>
    <xf numFmtId="166" fontId="23" fillId="0" borderId="20" xfId="0" applyNumberFormat="1" applyFont="1" applyBorder="1" applyAlignment="1">
      <alignment vertical="center"/>
    </xf>
    <xf numFmtId="4" fontId="23" fillId="0" borderId="21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0" fillId="0" borderId="0" xfId="0" applyProtection="1"/>
    <xf numFmtId="0" fontId="24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7" fillId="4" borderId="0" xfId="0" applyFont="1" applyFill="1" applyAlignment="1">
      <alignment horizontal="left" vertical="center"/>
    </xf>
    <xf numFmtId="0" fontId="17" fillId="4" borderId="0" xfId="0" applyFont="1" applyFill="1" applyAlignment="1">
      <alignment horizontal="right" vertical="center"/>
    </xf>
    <xf numFmtId="0" fontId="25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7" fillId="4" borderId="16" xfId="0" applyFont="1" applyFill="1" applyBorder="1" applyAlignment="1">
      <alignment horizontal="center" vertical="center" wrapText="1"/>
    </xf>
    <xf numFmtId="0" fontId="17" fillId="4" borderId="17" xfId="0" applyFont="1" applyFill="1" applyBorder="1" applyAlignment="1">
      <alignment horizontal="center" vertical="center" wrapText="1"/>
    </xf>
    <xf numFmtId="0" fontId="17" fillId="4" borderId="18" xfId="0" applyFont="1" applyFill="1" applyBorder="1" applyAlignment="1">
      <alignment horizontal="center" vertical="center" wrapText="1"/>
    </xf>
    <xf numFmtId="0" fontId="17" fillId="4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19" fillId="0" borderId="0" xfId="0" applyNumberFormat="1" applyFont="1" applyAlignment="1"/>
    <xf numFmtId="166" fontId="26" fillId="0" borderId="12" xfId="0" applyNumberFormat="1" applyFont="1" applyBorder="1" applyAlignment="1"/>
    <xf numFmtId="166" fontId="26" fillId="0" borderId="13" xfId="0" applyNumberFormat="1" applyFont="1" applyBorder="1" applyAlignment="1"/>
    <xf numFmtId="4" fontId="27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17" fillId="0" borderId="22" xfId="0" applyFont="1" applyBorder="1" applyAlignment="1" applyProtection="1">
      <alignment horizontal="center" vertical="center"/>
      <protection locked="0"/>
    </xf>
    <xf numFmtId="49" fontId="17" fillId="0" borderId="22" xfId="0" applyNumberFormat="1" applyFont="1" applyBorder="1" applyAlignment="1" applyProtection="1">
      <alignment horizontal="left" vertical="center" wrapText="1"/>
      <protection locked="0"/>
    </xf>
    <xf numFmtId="0" fontId="17" fillId="0" borderId="22" xfId="0" applyFont="1" applyBorder="1" applyAlignment="1" applyProtection="1">
      <alignment horizontal="left" vertical="center" wrapText="1"/>
      <protection locked="0"/>
    </xf>
    <xf numFmtId="0" fontId="17" fillId="0" borderId="22" xfId="0" applyFont="1" applyBorder="1" applyAlignment="1" applyProtection="1">
      <alignment horizontal="center" vertical="center" wrapText="1"/>
      <protection locked="0"/>
    </xf>
    <xf numFmtId="167" fontId="17" fillId="0" borderId="22" xfId="0" applyNumberFormat="1" applyFont="1" applyBorder="1" applyAlignment="1" applyProtection="1">
      <alignment vertical="center"/>
      <protection locked="0"/>
    </xf>
    <xf numFmtId="4" fontId="17" fillId="0" borderId="22" xfId="0" applyNumberFormat="1" applyFont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center" vertical="center"/>
    </xf>
    <xf numFmtId="166" fontId="18" fillId="0" borderId="0" xfId="0" applyNumberFormat="1" applyFont="1" applyBorder="1" applyAlignment="1">
      <alignment vertical="center"/>
    </xf>
    <xf numFmtId="166" fontId="18" fillId="0" borderId="15" xfId="0" applyNumberFormat="1" applyFont="1" applyBorder="1" applyAlignment="1">
      <alignment vertical="center"/>
    </xf>
    <xf numFmtId="0" fontId="17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28" fillId="0" borderId="22" xfId="0" applyFont="1" applyBorder="1" applyAlignment="1" applyProtection="1">
      <alignment horizontal="center" vertical="center"/>
      <protection locked="0"/>
    </xf>
    <xf numFmtId="49" fontId="28" fillId="0" borderId="22" xfId="0" applyNumberFormat="1" applyFont="1" applyBorder="1" applyAlignment="1" applyProtection="1">
      <alignment horizontal="left" vertical="center" wrapText="1"/>
      <protection locked="0"/>
    </xf>
    <xf numFmtId="0" fontId="28" fillId="0" borderId="22" xfId="0" applyFont="1" applyBorder="1" applyAlignment="1" applyProtection="1">
      <alignment horizontal="left" vertical="center" wrapText="1"/>
      <protection locked="0"/>
    </xf>
    <xf numFmtId="0" fontId="28" fillId="0" borderId="22" xfId="0" applyFont="1" applyBorder="1" applyAlignment="1" applyProtection="1">
      <alignment horizontal="center" vertical="center" wrapText="1"/>
      <protection locked="0"/>
    </xf>
    <xf numFmtId="167" fontId="28" fillId="0" borderId="22" xfId="0" applyNumberFormat="1" applyFont="1" applyBorder="1" applyAlignment="1" applyProtection="1">
      <alignment vertical="center"/>
      <protection locked="0"/>
    </xf>
    <xf numFmtId="4" fontId="28" fillId="0" borderId="22" xfId="0" applyNumberFormat="1" applyFont="1" applyBorder="1" applyAlignment="1" applyProtection="1">
      <alignment vertical="center"/>
      <protection locked="0"/>
    </xf>
    <xf numFmtId="0" fontId="29" fillId="0" borderId="22" xfId="0" applyFont="1" applyBorder="1" applyAlignment="1" applyProtection="1">
      <alignment vertical="center"/>
      <protection locked="0"/>
    </xf>
    <xf numFmtId="0" fontId="29" fillId="0" borderId="3" xfId="0" applyFont="1" applyBorder="1" applyAlignment="1">
      <alignment vertical="center"/>
    </xf>
    <xf numFmtId="0" fontId="28" fillId="0" borderId="14" xfId="0" applyFont="1" applyBorder="1" applyAlignment="1">
      <alignment horizontal="left" vertical="center"/>
    </xf>
    <xf numFmtId="0" fontId="28" fillId="0" borderId="0" xfId="0" applyFont="1" applyBorder="1" applyAlignment="1">
      <alignment horizontal="center" vertical="center"/>
    </xf>
    <xf numFmtId="0" fontId="18" fillId="0" borderId="19" xfId="0" applyFont="1" applyBorder="1" applyAlignment="1">
      <alignment horizontal="left" vertical="center"/>
    </xf>
    <xf numFmtId="0" fontId="18" fillId="0" borderId="20" xfId="0" applyFont="1" applyBorder="1" applyAlignment="1">
      <alignment horizontal="center" vertical="center"/>
    </xf>
    <xf numFmtId="166" fontId="18" fillId="0" borderId="20" xfId="0" applyNumberFormat="1" applyFont="1" applyBorder="1" applyAlignment="1">
      <alignment vertical="center"/>
    </xf>
    <xf numFmtId="166" fontId="18" fillId="0" borderId="21" xfId="0" applyNumberFormat="1" applyFont="1" applyBorder="1" applyAlignment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styles" Target="styles.xml" /><Relationship Id="rId4" Type="http://schemas.openxmlformats.org/officeDocument/2006/relationships/theme" Target="theme/theme1.xml" /><Relationship Id="rId5" Type="http://schemas.openxmlformats.org/officeDocument/2006/relationships/calcChain" Target="calcChain.xml" /><Relationship Id="rId6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hyperlink" Target="http://www.pro-rozpocty.cz/software-a-data/kros-4-ocenovani-a-rizeni-stavebni-vyroby/" TargetMode="External" /><Relationship Id="rId2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drawing" Target="../drawings/drawing2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="1" customFormat="1" ht="36.96" customHeight="1">
      <c r="AR2" s="14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5" t="s">
        <v>6</v>
      </c>
      <c r="BT2" s="15" t="s">
        <v>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8</v>
      </c>
    </row>
    <row r="4" s="1" customFormat="1" ht="24.96" customHeight="1">
      <c r="B4" s="18"/>
      <c r="D4" s="19" t="s">
        <v>9</v>
      </c>
      <c r="AR4" s="18"/>
      <c r="AS4" s="20" t="s">
        <v>10</v>
      </c>
      <c r="BS4" s="15" t="s">
        <v>11</v>
      </c>
    </row>
    <row r="5" s="1" customFormat="1" ht="12" customHeight="1">
      <c r="B5" s="18"/>
      <c r="D5" s="21" t="s">
        <v>12</v>
      </c>
      <c r="K5" s="22" t="s">
        <v>13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R5" s="18"/>
      <c r="BS5" s="15" t="s">
        <v>6</v>
      </c>
    </row>
    <row r="6" s="1" customFormat="1" ht="36.96" customHeight="1">
      <c r="B6" s="18"/>
      <c r="D6" s="23" t="s">
        <v>14</v>
      </c>
      <c r="K6" s="24" t="s">
        <v>15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R6" s="18"/>
      <c r="BS6" s="15" t="s">
        <v>6</v>
      </c>
    </row>
    <row r="7" s="1" customFormat="1" ht="12" customHeight="1">
      <c r="B7" s="18"/>
      <c r="D7" s="25" t="s">
        <v>16</v>
      </c>
      <c r="K7" s="22" t="s">
        <v>1</v>
      </c>
      <c r="AK7" s="25" t="s">
        <v>17</v>
      </c>
      <c r="AN7" s="22" t="s">
        <v>1</v>
      </c>
      <c r="AR7" s="18"/>
      <c r="BS7" s="15" t="s">
        <v>6</v>
      </c>
    </row>
    <row r="8" s="1" customFormat="1" ht="12" customHeight="1">
      <c r="B8" s="18"/>
      <c r="D8" s="25" t="s">
        <v>18</v>
      </c>
      <c r="K8" s="22" t="s">
        <v>19</v>
      </c>
      <c r="AK8" s="25" t="s">
        <v>20</v>
      </c>
      <c r="AN8" s="22" t="s">
        <v>21</v>
      </c>
      <c r="AR8" s="18"/>
      <c r="BS8" s="15" t="s">
        <v>6</v>
      </c>
    </row>
    <row r="9" s="1" customFormat="1" ht="14.4" customHeight="1">
      <c r="B9" s="18"/>
      <c r="AR9" s="18"/>
      <c r="BS9" s="15" t="s">
        <v>6</v>
      </c>
    </row>
    <row r="10" s="1" customFormat="1" ht="12" customHeight="1">
      <c r="B10" s="18"/>
      <c r="D10" s="25" t="s">
        <v>22</v>
      </c>
      <c r="AK10" s="25" t="s">
        <v>23</v>
      </c>
      <c r="AN10" s="22" t="s">
        <v>1</v>
      </c>
      <c r="AR10" s="18"/>
      <c r="BS10" s="15" t="s">
        <v>6</v>
      </c>
    </row>
    <row r="11" s="1" customFormat="1" ht="18.48" customHeight="1">
      <c r="B11" s="18"/>
      <c r="E11" s="22" t="s">
        <v>19</v>
      </c>
      <c r="AK11" s="25" t="s">
        <v>24</v>
      </c>
      <c r="AN11" s="22" t="s">
        <v>1</v>
      </c>
      <c r="AR11" s="18"/>
      <c r="BS11" s="15" t="s">
        <v>6</v>
      </c>
    </row>
    <row r="12" s="1" customFormat="1" ht="6.96" customHeight="1">
      <c r="B12" s="18"/>
      <c r="AR12" s="18"/>
      <c r="BS12" s="15" t="s">
        <v>6</v>
      </c>
    </row>
    <row r="13" s="1" customFormat="1" ht="12" customHeight="1">
      <c r="B13" s="18"/>
      <c r="D13" s="25" t="s">
        <v>25</v>
      </c>
      <c r="AK13" s="25" t="s">
        <v>23</v>
      </c>
      <c r="AN13" s="22" t="s">
        <v>1</v>
      </c>
      <c r="AR13" s="18"/>
      <c r="BS13" s="15" t="s">
        <v>6</v>
      </c>
    </row>
    <row r="14">
      <c r="B14" s="18"/>
      <c r="E14" s="22" t="s">
        <v>19</v>
      </c>
      <c r="AK14" s="25" t="s">
        <v>24</v>
      </c>
      <c r="AN14" s="22" t="s">
        <v>1</v>
      </c>
      <c r="AR14" s="18"/>
      <c r="BS14" s="15" t="s">
        <v>6</v>
      </c>
    </row>
    <row r="15" s="1" customFormat="1" ht="6.96" customHeight="1">
      <c r="B15" s="18"/>
      <c r="AR15" s="18"/>
      <c r="BS15" s="15" t="s">
        <v>3</v>
      </c>
    </row>
    <row r="16" s="1" customFormat="1" ht="12" customHeight="1">
      <c r="B16" s="18"/>
      <c r="D16" s="25" t="s">
        <v>26</v>
      </c>
      <c r="AK16" s="25" t="s">
        <v>23</v>
      </c>
      <c r="AN16" s="22" t="s">
        <v>1</v>
      </c>
      <c r="AR16" s="18"/>
      <c r="BS16" s="15" t="s">
        <v>3</v>
      </c>
    </row>
    <row r="17" s="1" customFormat="1" ht="18.48" customHeight="1">
      <c r="B17" s="18"/>
      <c r="E17" s="22" t="s">
        <v>19</v>
      </c>
      <c r="AK17" s="25" t="s">
        <v>24</v>
      </c>
      <c r="AN17" s="22" t="s">
        <v>1</v>
      </c>
      <c r="AR17" s="18"/>
      <c r="BS17" s="15" t="s">
        <v>27</v>
      </c>
    </row>
    <row r="18" s="1" customFormat="1" ht="6.96" customHeight="1">
      <c r="B18" s="18"/>
      <c r="AR18" s="18"/>
      <c r="BS18" s="15" t="s">
        <v>6</v>
      </c>
    </row>
    <row r="19" s="1" customFormat="1" ht="12" customHeight="1">
      <c r="B19" s="18"/>
      <c r="D19" s="25" t="s">
        <v>28</v>
      </c>
      <c r="AK19" s="25" t="s">
        <v>23</v>
      </c>
      <c r="AN19" s="22" t="s">
        <v>1</v>
      </c>
      <c r="AR19" s="18"/>
      <c r="BS19" s="15" t="s">
        <v>6</v>
      </c>
    </row>
    <row r="20" s="1" customFormat="1" ht="18.48" customHeight="1">
      <c r="B20" s="18"/>
      <c r="E20" s="22" t="s">
        <v>19</v>
      </c>
      <c r="AK20" s="25" t="s">
        <v>24</v>
      </c>
      <c r="AN20" s="22" t="s">
        <v>1</v>
      </c>
      <c r="AR20" s="18"/>
      <c r="BS20" s="15" t="s">
        <v>27</v>
      </c>
    </row>
    <row r="21" s="1" customFormat="1" ht="6.96" customHeight="1">
      <c r="B21" s="18"/>
      <c r="AR21" s="18"/>
    </row>
    <row r="22" s="1" customFormat="1" ht="12" customHeight="1">
      <c r="B22" s="18"/>
      <c r="D22" s="25" t="s">
        <v>29</v>
      </c>
      <c r="AR22" s="18"/>
    </row>
    <row r="23" s="1" customFormat="1" ht="16.5" customHeight="1">
      <c r="B23" s="18"/>
      <c r="E23" s="26" t="s">
        <v>1</v>
      </c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R23" s="18"/>
    </row>
    <row r="24" s="1" customFormat="1" ht="6.96" customHeight="1">
      <c r="B24" s="18"/>
      <c r="AR24" s="18"/>
    </row>
    <row r="25" s="1" customFormat="1" ht="6.96" customHeight="1">
      <c r="B25" s="18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R25" s="18"/>
    </row>
    <row r="26" s="2" customFormat="1" ht="25.92" customHeight="1">
      <c r="A26" s="28"/>
      <c r="B26" s="29"/>
      <c r="C26" s="28"/>
      <c r="D26" s="30" t="s">
        <v>30</v>
      </c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2">
        <f>ROUND(AG94,2)</f>
        <v>23435.540000000001</v>
      </c>
      <c r="AL26" s="31"/>
      <c r="AM26" s="31"/>
      <c r="AN26" s="31"/>
      <c r="AO26" s="31"/>
      <c r="AP26" s="28"/>
      <c r="AQ26" s="28"/>
      <c r="AR26" s="29"/>
      <c r="BE26" s="28"/>
    </row>
    <row r="27" s="2" customFormat="1" ht="6.96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9"/>
      <c r="BE27" s="28"/>
    </row>
    <row r="28" s="2" customForma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33" t="s">
        <v>31</v>
      </c>
      <c r="M28" s="33"/>
      <c r="N28" s="33"/>
      <c r="O28" s="33"/>
      <c r="P28" s="33"/>
      <c r="Q28" s="28"/>
      <c r="R28" s="28"/>
      <c r="S28" s="28"/>
      <c r="T28" s="28"/>
      <c r="U28" s="28"/>
      <c r="V28" s="28"/>
      <c r="W28" s="33" t="s">
        <v>32</v>
      </c>
      <c r="X28" s="33"/>
      <c r="Y28" s="33"/>
      <c r="Z28" s="33"/>
      <c r="AA28" s="33"/>
      <c r="AB28" s="33"/>
      <c r="AC28" s="33"/>
      <c r="AD28" s="33"/>
      <c r="AE28" s="33"/>
      <c r="AF28" s="28"/>
      <c r="AG28" s="28"/>
      <c r="AH28" s="28"/>
      <c r="AI28" s="28"/>
      <c r="AJ28" s="28"/>
      <c r="AK28" s="33" t="s">
        <v>33</v>
      </c>
      <c r="AL28" s="33"/>
      <c r="AM28" s="33"/>
      <c r="AN28" s="33"/>
      <c r="AO28" s="33"/>
      <c r="AP28" s="28"/>
      <c r="AQ28" s="28"/>
      <c r="AR28" s="29"/>
      <c r="BE28" s="28"/>
    </row>
    <row r="29" s="3" customFormat="1" ht="14.4" customHeight="1">
      <c r="A29" s="3"/>
      <c r="B29" s="34"/>
      <c r="C29" s="3"/>
      <c r="D29" s="25" t="s">
        <v>34</v>
      </c>
      <c r="E29" s="3"/>
      <c r="F29" s="25" t="s">
        <v>35</v>
      </c>
      <c r="G29" s="3"/>
      <c r="H29" s="3"/>
      <c r="I29" s="3"/>
      <c r="J29" s="3"/>
      <c r="K29" s="3"/>
      <c r="L29" s="35">
        <v>0.20999999999999999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36">
        <f>ROUND(AZ94, 2)</f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6">
        <f>ROUND(AV94, 2)</f>
        <v>0</v>
      </c>
      <c r="AL29" s="3"/>
      <c r="AM29" s="3"/>
      <c r="AN29" s="3"/>
      <c r="AO29" s="3"/>
      <c r="AP29" s="3"/>
      <c r="AQ29" s="3"/>
      <c r="AR29" s="34"/>
      <c r="BE29" s="3"/>
    </row>
    <row r="30" s="3" customFormat="1" ht="14.4" customHeight="1">
      <c r="A30" s="3"/>
      <c r="B30" s="34"/>
      <c r="C30" s="3"/>
      <c r="D30" s="3"/>
      <c r="E30" s="3"/>
      <c r="F30" s="25" t="s">
        <v>36</v>
      </c>
      <c r="G30" s="3"/>
      <c r="H30" s="3"/>
      <c r="I30" s="3"/>
      <c r="J30" s="3"/>
      <c r="K30" s="3"/>
      <c r="L30" s="35">
        <v>0.14999999999999999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36">
        <f>ROUND(BA94, 2)</f>
        <v>23435.540000000001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6">
        <f>ROUND(AW94, 2)</f>
        <v>3515.3299999999999</v>
      </c>
      <c r="AL30" s="3"/>
      <c r="AM30" s="3"/>
      <c r="AN30" s="3"/>
      <c r="AO30" s="3"/>
      <c r="AP30" s="3"/>
      <c r="AQ30" s="3"/>
      <c r="AR30" s="34"/>
      <c r="BE30" s="3"/>
    </row>
    <row r="31" hidden="1" s="3" customFormat="1" ht="14.4" customHeight="1">
      <c r="A31" s="3"/>
      <c r="B31" s="34"/>
      <c r="C31" s="3"/>
      <c r="D31" s="3"/>
      <c r="E31" s="3"/>
      <c r="F31" s="25" t="s">
        <v>37</v>
      </c>
      <c r="G31" s="3"/>
      <c r="H31" s="3"/>
      <c r="I31" s="3"/>
      <c r="J31" s="3"/>
      <c r="K31" s="3"/>
      <c r="L31" s="35">
        <v>0.20999999999999999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36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6">
        <v>0</v>
      </c>
      <c r="AL31" s="3"/>
      <c r="AM31" s="3"/>
      <c r="AN31" s="3"/>
      <c r="AO31" s="3"/>
      <c r="AP31" s="3"/>
      <c r="AQ31" s="3"/>
      <c r="AR31" s="34"/>
      <c r="BE31" s="3"/>
    </row>
    <row r="32" hidden="1" s="3" customFormat="1" ht="14.4" customHeight="1">
      <c r="A32" s="3"/>
      <c r="B32" s="34"/>
      <c r="C32" s="3"/>
      <c r="D32" s="3"/>
      <c r="E32" s="3"/>
      <c r="F32" s="25" t="s">
        <v>38</v>
      </c>
      <c r="G32" s="3"/>
      <c r="H32" s="3"/>
      <c r="I32" s="3"/>
      <c r="J32" s="3"/>
      <c r="K32" s="3"/>
      <c r="L32" s="35">
        <v>0.14999999999999999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36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6">
        <v>0</v>
      </c>
      <c r="AL32" s="3"/>
      <c r="AM32" s="3"/>
      <c r="AN32" s="3"/>
      <c r="AO32" s="3"/>
      <c r="AP32" s="3"/>
      <c r="AQ32" s="3"/>
      <c r="AR32" s="34"/>
      <c r="BE32" s="3"/>
    </row>
    <row r="33" hidden="1" s="3" customFormat="1" ht="14.4" customHeight="1">
      <c r="A33" s="3"/>
      <c r="B33" s="34"/>
      <c r="C33" s="3"/>
      <c r="D33" s="3"/>
      <c r="E33" s="3"/>
      <c r="F33" s="25" t="s">
        <v>39</v>
      </c>
      <c r="G33" s="3"/>
      <c r="H33" s="3"/>
      <c r="I33" s="3"/>
      <c r="J33" s="3"/>
      <c r="K33" s="3"/>
      <c r="L33" s="35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36">
        <f>ROUND(BD94, 2)</f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6">
        <v>0</v>
      </c>
      <c r="AL33" s="3"/>
      <c r="AM33" s="3"/>
      <c r="AN33" s="3"/>
      <c r="AO33" s="3"/>
      <c r="AP33" s="3"/>
      <c r="AQ33" s="3"/>
      <c r="AR33" s="34"/>
      <c r="BE33" s="3"/>
    </row>
    <row r="34" s="2" customFormat="1" ht="6.96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9"/>
      <c r="BE34" s="28"/>
    </row>
    <row r="35" s="2" customFormat="1" ht="25.92" customHeight="1">
      <c r="A35" s="28"/>
      <c r="B35" s="29"/>
      <c r="C35" s="37"/>
      <c r="D35" s="38" t="s">
        <v>40</v>
      </c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40" t="s">
        <v>41</v>
      </c>
      <c r="U35" s="39"/>
      <c r="V35" s="39"/>
      <c r="W35" s="39"/>
      <c r="X35" s="41" t="s">
        <v>42</v>
      </c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42">
        <f>SUM(AK26:AK33)</f>
        <v>26950.870000000003</v>
      </c>
      <c r="AL35" s="39"/>
      <c r="AM35" s="39"/>
      <c r="AN35" s="39"/>
      <c r="AO35" s="43"/>
      <c r="AP35" s="37"/>
      <c r="AQ35" s="37"/>
      <c r="AR35" s="29"/>
      <c r="BE35" s="28"/>
    </row>
    <row r="36" s="2" customFormat="1" ht="6.96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9"/>
      <c r="BE36" s="28"/>
    </row>
    <row r="37" s="2" customFormat="1" ht="14.4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9"/>
      <c r="BE37" s="28"/>
    </row>
    <row r="38" s="1" customFormat="1" ht="14.4" customHeight="1">
      <c r="B38" s="18"/>
      <c r="AR38" s="18"/>
    </row>
    <row r="39" s="1" customFormat="1" ht="14.4" customHeight="1">
      <c r="B39" s="18"/>
      <c r="AR39" s="18"/>
    </row>
    <row r="40" s="1" customFormat="1" ht="14.4" customHeight="1">
      <c r="B40" s="18"/>
      <c r="AR40" s="18"/>
    </row>
    <row r="41" s="1" customFormat="1" ht="14.4" customHeight="1">
      <c r="B41" s="18"/>
      <c r="AR41" s="18"/>
    </row>
    <row r="42" s="1" customFormat="1" ht="14.4" customHeight="1">
      <c r="B42" s="18"/>
      <c r="AR42" s="18"/>
    </row>
    <row r="43" s="1" customFormat="1" ht="14.4" customHeight="1">
      <c r="B43" s="18"/>
      <c r="AR43" s="18"/>
    </row>
    <row r="44" s="1" customFormat="1" ht="14.4" customHeight="1">
      <c r="B44" s="18"/>
      <c r="AR44" s="18"/>
    </row>
    <row r="45" s="1" customFormat="1" ht="14.4" customHeight="1">
      <c r="B45" s="18"/>
      <c r="AR45" s="18"/>
    </row>
    <row r="46" s="1" customFormat="1" ht="14.4" customHeight="1">
      <c r="B46" s="18"/>
      <c r="AR46" s="18"/>
    </row>
    <row r="47" s="1" customFormat="1" ht="14.4" customHeight="1">
      <c r="B47" s="18"/>
      <c r="AR47" s="18"/>
    </row>
    <row r="48" s="1" customFormat="1" ht="14.4" customHeight="1">
      <c r="B48" s="18"/>
      <c r="AR48" s="18"/>
    </row>
    <row r="49" s="2" customFormat="1" ht="14.4" customHeight="1">
      <c r="B49" s="44"/>
      <c r="D49" s="45" t="s">
        <v>43</v>
      </c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5" t="s">
        <v>44</v>
      </c>
      <c r="AI49" s="46"/>
      <c r="AJ49" s="46"/>
      <c r="AK49" s="46"/>
      <c r="AL49" s="46"/>
      <c r="AM49" s="46"/>
      <c r="AN49" s="46"/>
      <c r="AO49" s="46"/>
      <c r="AR49" s="44"/>
    </row>
    <row r="50">
      <c r="B50" s="18"/>
      <c r="AR50" s="18"/>
    </row>
    <row r="51">
      <c r="B51" s="18"/>
      <c r="AR51" s="18"/>
    </row>
    <row r="52">
      <c r="B52" s="18"/>
      <c r="AR52" s="18"/>
    </row>
    <row r="53">
      <c r="B53" s="18"/>
      <c r="AR53" s="18"/>
    </row>
    <row r="54">
      <c r="B54" s="18"/>
      <c r="AR54" s="18"/>
    </row>
    <row r="55">
      <c r="B55" s="18"/>
      <c r="AR55" s="18"/>
    </row>
    <row r="56">
      <c r="B56" s="18"/>
      <c r="AR56" s="18"/>
    </row>
    <row r="57">
      <c r="B57" s="18"/>
      <c r="AR57" s="18"/>
    </row>
    <row r="58">
      <c r="B58" s="18"/>
      <c r="AR58" s="18"/>
    </row>
    <row r="59">
      <c r="B59" s="18"/>
      <c r="AR59" s="18"/>
    </row>
    <row r="60" s="2" customFormat="1">
      <c r="A60" s="28"/>
      <c r="B60" s="29"/>
      <c r="C60" s="28"/>
      <c r="D60" s="47" t="s">
        <v>45</v>
      </c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47" t="s">
        <v>46</v>
      </c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47" t="s">
        <v>45</v>
      </c>
      <c r="AI60" s="31"/>
      <c r="AJ60" s="31"/>
      <c r="AK60" s="31"/>
      <c r="AL60" s="31"/>
      <c r="AM60" s="47" t="s">
        <v>46</v>
      </c>
      <c r="AN60" s="31"/>
      <c r="AO60" s="31"/>
      <c r="AP60" s="28"/>
      <c r="AQ60" s="28"/>
      <c r="AR60" s="29"/>
      <c r="BE60" s="28"/>
    </row>
    <row r="61">
      <c r="B61" s="18"/>
      <c r="AR61" s="18"/>
    </row>
    <row r="62">
      <c r="B62" s="18"/>
      <c r="AR62" s="18"/>
    </row>
    <row r="63">
      <c r="B63" s="18"/>
      <c r="AR63" s="18"/>
    </row>
    <row r="64" s="2" customFormat="1">
      <c r="A64" s="28"/>
      <c r="B64" s="29"/>
      <c r="C64" s="28"/>
      <c r="D64" s="45" t="s">
        <v>47</v>
      </c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5" t="s">
        <v>48</v>
      </c>
      <c r="AI64" s="48"/>
      <c r="AJ64" s="48"/>
      <c r="AK64" s="48"/>
      <c r="AL64" s="48"/>
      <c r="AM64" s="48"/>
      <c r="AN64" s="48"/>
      <c r="AO64" s="48"/>
      <c r="AP64" s="28"/>
      <c r="AQ64" s="28"/>
      <c r="AR64" s="29"/>
      <c r="BE64" s="28"/>
    </row>
    <row r="65">
      <c r="B65" s="18"/>
      <c r="AR65" s="18"/>
    </row>
    <row r="66">
      <c r="B66" s="18"/>
      <c r="AR66" s="18"/>
    </row>
    <row r="67">
      <c r="B67" s="18"/>
      <c r="AR67" s="18"/>
    </row>
    <row r="68">
      <c r="B68" s="18"/>
      <c r="AR68" s="18"/>
    </row>
    <row r="69">
      <c r="B69" s="18"/>
      <c r="AR69" s="18"/>
    </row>
    <row r="70">
      <c r="B70" s="18"/>
      <c r="AR70" s="18"/>
    </row>
    <row r="71">
      <c r="B71" s="18"/>
      <c r="AR71" s="18"/>
    </row>
    <row r="72">
      <c r="B72" s="18"/>
      <c r="AR72" s="18"/>
    </row>
    <row r="73">
      <c r="B73" s="18"/>
      <c r="AR73" s="18"/>
    </row>
    <row r="74">
      <c r="B74" s="18"/>
      <c r="AR74" s="18"/>
    </row>
    <row r="75" s="2" customFormat="1">
      <c r="A75" s="28"/>
      <c r="B75" s="29"/>
      <c r="C75" s="28"/>
      <c r="D75" s="47" t="s">
        <v>45</v>
      </c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47" t="s">
        <v>46</v>
      </c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47" t="s">
        <v>45</v>
      </c>
      <c r="AI75" s="31"/>
      <c r="AJ75" s="31"/>
      <c r="AK75" s="31"/>
      <c r="AL75" s="31"/>
      <c r="AM75" s="47" t="s">
        <v>46</v>
      </c>
      <c r="AN75" s="31"/>
      <c r="AO75" s="31"/>
      <c r="AP75" s="28"/>
      <c r="AQ75" s="28"/>
      <c r="AR75" s="29"/>
      <c r="BE75" s="28"/>
    </row>
    <row r="76" s="2" customForma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9"/>
      <c r="BE76" s="28"/>
    </row>
    <row r="77" s="2" customFormat="1" ht="6.96" customHeight="1">
      <c r="A77" s="28"/>
      <c r="B77" s="49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  <c r="AB77" s="50"/>
      <c r="AC77" s="50"/>
      <c r="AD77" s="50"/>
      <c r="AE77" s="50"/>
      <c r="AF77" s="50"/>
      <c r="AG77" s="50"/>
      <c r="AH77" s="50"/>
      <c r="AI77" s="50"/>
      <c r="AJ77" s="50"/>
      <c r="AK77" s="50"/>
      <c r="AL77" s="50"/>
      <c r="AM77" s="50"/>
      <c r="AN77" s="50"/>
      <c r="AO77" s="50"/>
      <c r="AP77" s="50"/>
      <c r="AQ77" s="50"/>
      <c r="AR77" s="29"/>
      <c r="BE77" s="28"/>
    </row>
    <row r="81" s="2" customFormat="1" ht="6.96" customHeight="1">
      <c r="A81" s="28"/>
      <c r="B81" s="51"/>
      <c r="C81" s="52"/>
      <c r="D81" s="52"/>
      <c r="E81" s="52"/>
      <c r="F81" s="52"/>
      <c r="G81" s="52"/>
      <c r="H81" s="52"/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2"/>
      <c r="AN81" s="52"/>
      <c r="AO81" s="52"/>
      <c r="AP81" s="52"/>
      <c r="AQ81" s="52"/>
      <c r="AR81" s="29"/>
      <c r="BE81" s="28"/>
    </row>
    <row r="82" s="2" customFormat="1" ht="24.96" customHeight="1">
      <c r="A82" s="28"/>
      <c r="B82" s="29"/>
      <c r="C82" s="19" t="s">
        <v>49</v>
      </c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9"/>
      <c r="BE82" s="28"/>
    </row>
    <row r="83" s="2" customFormat="1" ht="6.96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9"/>
      <c r="BE83" s="28"/>
    </row>
    <row r="84" s="4" customFormat="1" ht="12" customHeight="1">
      <c r="A84" s="4"/>
      <c r="B84" s="53"/>
      <c r="C84" s="25" t="s">
        <v>12</v>
      </c>
      <c r="D84" s="4"/>
      <c r="E84" s="4"/>
      <c r="F84" s="4"/>
      <c r="G84" s="4"/>
      <c r="H84" s="4"/>
      <c r="I84" s="4"/>
      <c r="J84" s="4"/>
      <c r="K84" s="4"/>
      <c r="L84" s="4" t="str">
        <f>K5</f>
        <v>97042021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53"/>
      <c r="BE84" s="4"/>
    </row>
    <row r="85" s="5" customFormat="1" ht="36.96" customHeight="1">
      <c r="A85" s="5"/>
      <c r="B85" s="54"/>
      <c r="C85" s="55" t="s">
        <v>14</v>
      </c>
      <c r="D85" s="5"/>
      <c r="E85" s="5"/>
      <c r="F85" s="5"/>
      <c r="G85" s="5"/>
      <c r="H85" s="5"/>
      <c r="I85" s="5"/>
      <c r="J85" s="5"/>
      <c r="K85" s="5"/>
      <c r="L85" s="56" t="str">
        <f>K6</f>
        <v>Oprava předstěny - variata 1 - Kurta Kondráda 6, Praha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4"/>
      <c r="BE85" s="5"/>
    </row>
    <row r="86" s="2" customFormat="1" ht="6.96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9"/>
      <c r="BE86" s="28"/>
    </row>
    <row r="87" s="2" customFormat="1" ht="12" customHeight="1">
      <c r="A87" s="28"/>
      <c r="B87" s="29"/>
      <c r="C87" s="25" t="s">
        <v>18</v>
      </c>
      <c r="D87" s="28"/>
      <c r="E87" s="28"/>
      <c r="F87" s="28"/>
      <c r="G87" s="28"/>
      <c r="H87" s="28"/>
      <c r="I87" s="28"/>
      <c r="J87" s="28"/>
      <c r="K87" s="28"/>
      <c r="L87" s="57" t="str">
        <f>IF(K8="","",K8)</f>
        <v xml:space="preserve"> </v>
      </c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5" t="s">
        <v>20</v>
      </c>
      <c r="AJ87" s="28"/>
      <c r="AK87" s="28"/>
      <c r="AL87" s="28"/>
      <c r="AM87" s="58" t="str">
        <f>IF(AN8= "","",AN8)</f>
        <v>19. 4. 2021</v>
      </c>
      <c r="AN87" s="58"/>
      <c r="AO87" s="28"/>
      <c r="AP87" s="28"/>
      <c r="AQ87" s="28"/>
      <c r="AR87" s="29"/>
      <c r="BE87" s="28"/>
    </row>
    <row r="88" s="2" customFormat="1" ht="6.96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9"/>
      <c r="BE88" s="28"/>
    </row>
    <row r="89" s="2" customFormat="1" ht="15.15" customHeight="1">
      <c r="A89" s="28"/>
      <c r="B89" s="29"/>
      <c r="C89" s="25" t="s">
        <v>22</v>
      </c>
      <c r="D89" s="28"/>
      <c r="E89" s="28"/>
      <c r="F89" s="28"/>
      <c r="G89" s="28"/>
      <c r="H89" s="28"/>
      <c r="I89" s="28"/>
      <c r="J89" s="28"/>
      <c r="K89" s="28"/>
      <c r="L89" s="4" t="str">
        <f>IF(E11= "","",E11)</f>
        <v xml:space="preserve"> </v>
      </c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5" t="s">
        <v>26</v>
      </c>
      <c r="AJ89" s="28"/>
      <c r="AK89" s="28"/>
      <c r="AL89" s="28"/>
      <c r="AM89" s="59" t="str">
        <f>IF(E17="","",E17)</f>
        <v xml:space="preserve"> </v>
      </c>
      <c r="AN89" s="4"/>
      <c r="AO89" s="4"/>
      <c r="AP89" s="4"/>
      <c r="AQ89" s="28"/>
      <c r="AR89" s="29"/>
      <c r="AS89" s="60" t="s">
        <v>50</v>
      </c>
      <c r="AT89" s="61"/>
      <c r="AU89" s="62"/>
      <c r="AV89" s="62"/>
      <c r="AW89" s="62"/>
      <c r="AX89" s="62"/>
      <c r="AY89" s="62"/>
      <c r="AZ89" s="62"/>
      <c r="BA89" s="62"/>
      <c r="BB89" s="62"/>
      <c r="BC89" s="62"/>
      <c r="BD89" s="63"/>
      <c r="BE89" s="28"/>
    </row>
    <row r="90" s="2" customFormat="1" ht="15.15" customHeight="1">
      <c r="A90" s="28"/>
      <c r="B90" s="29"/>
      <c r="C90" s="25" t="s">
        <v>25</v>
      </c>
      <c r="D90" s="28"/>
      <c r="E90" s="28"/>
      <c r="F90" s="28"/>
      <c r="G90" s="28"/>
      <c r="H90" s="28"/>
      <c r="I90" s="28"/>
      <c r="J90" s="28"/>
      <c r="K90" s="28"/>
      <c r="L90" s="4" t="str">
        <f>IF(E14="","",E14)</f>
        <v xml:space="preserve"> </v>
      </c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5" t="s">
        <v>28</v>
      </c>
      <c r="AJ90" s="28"/>
      <c r="AK90" s="28"/>
      <c r="AL90" s="28"/>
      <c r="AM90" s="59" t="str">
        <f>IF(E20="","",E20)</f>
        <v xml:space="preserve"> </v>
      </c>
      <c r="AN90" s="4"/>
      <c r="AO90" s="4"/>
      <c r="AP90" s="4"/>
      <c r="AQ90" s="28"/>
      <c r="AR90" s="29"/>
      <c r="AS90" s="64"/>
      <c r="AT90" s="65"/>
      <c r="AU90" s="66"/>
      <c r="AV90" s="66"/>
      <c r="AW90" s="66"/>
      <c r="AX90" s="66"/>
      <c r="AY90" s="66"/>
      <c r="AZ90" s="66"/>
      <c r="BA90" s="66"/>
      <c r="BB90" s="66"/>
      <c r="BC90" s="66"/>
      <c r="BD90" s="67"/>
      <c r="BE90" s="28"/>
    </row>
    <row r="91" s="2" customFormat="1" ht="10.8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9"/>
      <c r="AS91" s="64"/>
      <c r="AT91" s="65"/>
      <c r="AU91" s="66"/>
      <c r="AV91" s="66"/>
      <c r="AW91" s="66"/>
      <c r="AX91" s="66"/>
      <c r="AY91" s="66"/>
      <c r="AZ91" s="66"/>
      <c r="BA91" s="66"/>
      <c r="BB91" s="66"/>
      <c r="BC91" s="66"/>
      <c r="BD91" s="67"/>
      <c r="BE91" s="28"/>
    </row>
    <row r="92" s="2" customFormat="1" ht="29.28" customHeight="1">
      <c r="A92" s="28"/>
      <c r="B92" s="29"/>
      <c r="C92" s="68" t="s">
        <v>51</v>
      </c>
      <c r="D92" s="69"/>
      <c r="E92" s="69"/>
      <c r="F92" s="69"/>
      <c r="G92" s="69"/>
      <c r="H92" s="70"/>
      <c r="I92" s="71" t="s">
        <v>52</v>
      </c>
      <c r="J92" s="69"/>
      <c r="K92" s="69"/>
      <c r="L92" s="69"/>
      <c r="M92" s="69"/>
      <c r="N92" s="69"/>
      <c r="O92" s="69"/>
      <c r="P92" s="69"/>
      <c r="Q92" s="69"/>
      <c r="R92" s="69"/>
      <c r="S92" s="69"/>
      <c r="T92" s="69"/>
      <c r="U92" s="69"/>
      <c r="V92" s="69"/>
      <c r="W92" s="69"/>
      <c r="X92" s="69"/>
      <c r="Y92" s="69"/>
      <c r="Z92" s="69"/>
      <c r="AA92" s="69"/>
      <c r="AB92" s="69"/>
      <c r="AC92" s="69"/>
      <c r="AD92" s="69"/>
      <c r="AE92" s="69"/>
      <c r="AF92" s="69"/>
      <c r="AG92" s="72" t="s">
        <v>53</v>
      </c>
      <c r="AH92" s="69"/>
      <c r="AI92" s="69"/>
      <c r="AJ92" s="69"/>
      <c r="AK92" s="69"/>
      <c r="AL92" s="69"/>
      <c r="AM92" s="69"/>
      <c r="AN92" s="71" t="s">
        <v>54</v>
      </c>
      <c r="AO92" s="69"/>
      <c r="AP92" s="73"/>
      <c r="AQ92" s="74" t="s">
        <v>55</v>
      </c>
      <c r="AR92" s="29"/>
      <c r="AS92" s="75" t="s">
        <v>56</v>
      </c>
      <c r="AT92" s="76" t="s">
        <v>57</v>
      </c>
      <c r="AU92" s="76" t="s">
        <v>58</v>
      </c>
      <c r="AV92" s="76" t="s">
        <v>59</v>
      </c>
      <c r="AW92" s="76" t="s">
        <v>60</v>
      </c>
      <c r="AX92" s="76" t="s">
        <v>61</v>
      </c>
      <c r="AY92" s="76" t="s">
        <v>62</v>
      </c>
      <c r="AZ92" s="76" t="s">
        <v>63</v>
      </c>
      <c r="BA92" s="76" t="s">
        <v>64</v>
      </c>
      <c r="BB92" s="76" t="s">
        <v>65</v>
      </c>
      <c r="BC92" s="76" t="s">
        <v>66</v>
      </c>
      <c r="BD92" s="77" t="s">
        <v>67</v>
      </c>
      <c r="BE92" s="28"/>
    </row>
    <row r="93" s="2" customFormat="1" ht="10.8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9"/>
      <c r="AS93" s="78"/>
      <c r="AT93" s="79"/>
      <c r="AU93" s="79"/>
      <c r="AV93" s="79"/>
      <c r="AW93" s="79"/>
      <c r="AX93" s="79"/>
      <c r="AY93" s="79"/>
      <c r="AZ93" s="79"/>
      <c r="BA93" s="79"/>
      <c r="BB93" s="79"/>
      <c r="BC93" s="79"/>
      <c r="BD93" s="80"/>
      <c r="BE93" s="28"/>
    </row>
    <row r="94" s="6" customFormat="1" ht="32.4" customHeight="1">
      <c r="A94" s="6"/>
      <c r="B94" s="81"/>
      <c r="C94" s="82" t="s">
        <v>68</v>
      </c>
      <c r="D94" s="83"/>
      <c r="E94" s="83"/>
      <c r="F94" s="83"/>
      <c r="G94" s="83"/>
      <c r="H94" s="83"/>
      <c r="I94" s="83"/>
      <c r="J94" s="83"/>
      <c r="K94" s="83"/>
      <c r="L94" s="83"/>
      <c r="M94" s="83"/>
      <c r="N94" s="83"/>
      <c r="O94" s="83"/>
      <c r="P94" s="83"/>
      <c r="Q94" s="83"/>
      <c r="R94" s="83"/>
      <c r="S94" s="83"/>
      <c r="T94" s="83"/>
      <c r="U94" s="83"/>
      <c r="V94" s="83"/>
      <c r="W94" s="83"/>
      <c r="X94" s="83"/>
      <c r="Y94" s="83"/>
      <c r="Z94" s="83"/>
      <c r="AA94" s="83"/>
      <c r="AB94" s="83"/>
      <c r="AC94" s="83"/>
      <c r="AD94" s="83"/>
      <c r="AE94" s="83"/>
      <c r="AF94" s="83"/>
      <c r="AG94" s="84">
        <f>ROUND(AG95,2)</f>
        <v>23435.540000000001</v>
      </c>
      <c r="AH94" s="84"/>
      <c r="AI94" s="84"/>
      <c r="AJ94" s="84"/>
      <c r="AK94" s="84"/>
      <c r="AL94" s="84"/>
      <c r="AM94" s="84"/>
      <c r="AN94" s="85">
        <f>SUM(AG94,AT94)</f>
        <v>26950.870000000003</v>
      </c>
      <c r="AO94" s="85"/>
      <c r="AP94" s="85"/>
      <c r="AQ94" s="86" t="s">
        <v>1</v>
      </c>
      <c r="AR94" s="81"/>
      <c r="AS94" s="87">
        <f>ROUND(AS95,2)</f>
        <v>0</v>
      </c>
      <c r="AT94" s="88">
        <f>ROUND(SUM(AV94:AW94),2)</f>
        <v>3515.3299999999999</v>
      </c>
      <c r="AU94" s="89">
        <f>ROUND(AU95,5)</f>
        <v>44.91863</v>
      </c>
      <c r="AV94" s="88">
        <f>ROUND(AZ94*L29,2)</f>
        <v>0</v>
      </c>
      <c r="AW94" s="88">
        <f>ROUND(BA94*L30,2)</f>
        <v>3515.3299999999999</v>
      </c>
      <c r="AX94" s="88">
        <f>ROUND(BB94*L29,2)</f>
        <v>0</v>
      </c>
      <c r="AY94" s="88">
        <f>ROUND(BC94*L30,2)</f>
        <v>0</v>
      </c>
      <c r="AZ94" s="88">
        <f>ROUND(AZ95,2)</f>
        <v>0</v>
      </c>
      <c r="BA94" s="88">
        <f>ROUND(BA95,2)</f>
        <v>23435.540000000001</v>
      </c>
      <c r="BB94" s="88">
        <f>ROUND(BB95,2)</f>
        <v>0</v>
      </c>
      <c r="BC94" s="88">
        <f>ROUND(BC95,2)</f>
        <v>0</v>
      </c>
      <c r="BD94" s="90">
        <f>ROUND(BD95,2)</f>
        <v>0</v>
      </c>
      <c r="BE94" s="6"/>
      <c r="BS94" s="91" t="s">
        <v>69</v>
      </c>
      <c r="BT94" s="91" t="s">
        <v>70</v>
      </c>
      <c r="BV94" s="91" t="s">
        <v>71</v>
      </c>
      <c r="BW94" s="91" t="s">
        <v>4</v>
      </c>
      <c r="BX94" s="91" t="s">
        <v>72</v>
      </c>
      <c r="CL94" s="91" t="s">
        <v>1</v>
      </c>
    </row>
    <row r="95" s="7" customFormat="1" ht="24.75" customHeight="1">
      <c r="A95" s="92" t="s">
        <v>73</v>
      </c>
      <c r="B95" s="93"/>
      <c r="C95" s="94"/>
      <c r="D95" s="95" t="s">
        <v>13</v>
      </c>
      <c r="E95" s="95"/>
      <c r="F95" s="95"/>
      <c r="G95" s="95"/>
      <c r="H95" s="95"/>
      <c r="I95" s="96"/>
      <c r="J95" s="95" t="s">
        <v>15</v>
      </c>
      <c r="K95" s="95"/>
      <c r="L95" s="95"/>
      <c r="M95" s="95"/>
      <c r="N95" s="95"/>
      <c r="O95" s="95"/>
      <c r="P95" s="95"/>
      <c r="Q95" s="95"/>
      <c r="R95" s="95"/>
      <c r="S95" s="95"/>
      <c r="T95" s="95"/>
      <c r="U95" s="95"/>
      <c r="V95" s="95"/>
      <c r="W95" s="95"/>
      <c r="X95" s="95"/>
      <c r="Y95" s="95"/>
      <c r="Z95" s="95"/>
      <c r="AA95" s="95"/>
      <c r="AB95" s="95"/>
      <c r="AC95" s="95"/>
      <c r="AD95" s="95"/>
      <c r="AE95" s="95"/>
      <c r="AF95" s="95"/>
      <c r="AG95" s="97">
        <f>'97042021 - Oprava předstě...'!J28</f>
        <v>23435.540000000001</v>
      </c>
      <c r="AH95" s="96"/>
      <c r="AI95" s="96"/>
      <c r="AJ95" s="96"/>
      <c r="AK95" s="96"/>
      <c r="AL95" s="96"/>
      <c r="AM95" s="96"/>
      <c r="AN95" s="97">
        <f>SUM(AG95,AT95)</f>
        <v>26950.870000000003</v>
      </c>
      <c r="AO95" s="96"/>
      <c r="AP95" s="96"/>
      <c r="AQ95" s="98" t="s">
        <v>74</v>
      </c>
      <c r="AR95" s="93"/>
      <c r="AS95" s="99">
        <v>0</v>
      </c>
      <c r="AT95" s="100">
        <f>ROUND(SUM(AV95:AW95),2)</f>
        <v>3515.3299999999999</v>
      </c>
      <c r="AU95" s="101">
        <f>'97042021 - Oprava předstě...'!P125</f>
        <v>44.91863</v>
      </c>
      <c r="AV95" s="100">
        <f>'97042021 - Oprava předstě...'!J31</f>
        <v>0</v>
      </c>
      <c r="AW95" s="100">
        <f>'97042021 - Oprava předstě...'!J32</f>
        <v>3515.3299999999999</v>
      </c>
      <c r="AX95" s="100">
        <f>'97042021 - Oprava předstě...'!J33</f>
        <v>0</v>
      </c>
      <c r="AY95" s="100">
        <f>'97042021 - Oprava předstě...'!J34</f>
        <v>0</v>
      </c>
      <c r="AZ95" s="100">
        <f>'97042021 - Oprava předstě...'!F31</f>
        <v>0</v>
      </c>
      <c r="BA95" s="100">
        <f>'97042021 - Oprava předstě...'!F32</f>
        <v>23435.540000000001</v>
      </c>
      <c r="BB95" s="100">
        <f>'97042021 - Oprava předstě...'!F33</f>
        <v>0</v>
      </c>
      <c r="BC95" s="100">
        <f>'97042021 - Oprava předstě...'!F34</f>
        <v>0</v>
      </c>
      <c r="BD95" s="102">
        <f>'97042021 - Oprava předstě...'!F35</f>
        <v>0</v>
      </c>
      <c r="BE95" s="7"/>
      <c r="BT95" s="103" t="s">
        <v>75</v>
      </c>
      <c r="BU95" s="103" t="s">
        <v>76</v>
      </c>
      <c r="BV95" s="103" t="s">
        <v>71</v>
      </c>
      <c r="BW95" s="103" t="s">
        <v>4</v>
      </c>
      <c r="BX95" s="103" t="s">
        <v>72</v>
      </c>
      <c r="CL95" s="103" t="s">
        <v>1</v>
      </c>
    </row>
    <row r="96" s="2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9"/>
      <c r="AS96" s="28"/>
      <c r="AT96" s="28"/>
      <c r="AU96" s="28"/>
      <c r="AV96" s="28"/>
      <c r="AW96" s="28"/>
      <c r="AX96" s="28"/>
      <c r="AY96" s="28"/>
      <c r="AZ96" s="28"/>
      <c r="BA96" s="28"/>
      <c r="BB96" s="28"/>
      <c r="BC96" s="28"/>
      <c r="BD96" s="28"/>
      <c r="BE96" s="28"/>
    </row>
    <row r="97" s="2" customFormat="1" ht="6.96" customHeight="1">
      <c r="A97" s="28"/>
      <c r="B97" s="49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  <c r="AB97" s="50"/>
      <c r="AC97" s="50"/>
      <c r="AD97" s="50"/>
      <c r="AE97" s="50"/>
      <c r="AF97" s="50"/>
      <c r="AG97" s="50"/>
      <c r="AH97" s="50"/>
      <c r="AI97" s="50"/>
      <c r="AJ97" s="50"/>
      <c r="AK97" s="50"/>
      <c r="AL97" s="50"/>
      <c r="AM97" s="50"/>
      <c r="AN97" s="50"/>
      <c r="AO97" s="50"/>
      <c r="AP97" s="50"/>
      <c r="AQ97" s="50"/>
      <c r="AR97" s="29"/>
      <c r="AS97" s="28"/>
      <c r="AT97" s="28"/>
      <c r="AU97" s="28"/>
      <c r="AV97" s="28"/>
      <c r="AW97" s="28"/>
      <c r="AX97" s="28"/>
      <c r="AY97" s="28"/>
      <c r="AZ97" s="28"/>
      <c r="BA97" s="28"/>
      <c r="BB97" s="28"/>
      <c r="BC97" s="28"/>
      <c r="BD97" s="28"/>
      <c r="BE97" s="28"/>
    </row>
  </sheetData>
  <mergeCells count="40">
    <mergeCell ref="K5:AO5"/>
    <mergeCell ref="K6:AO6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AK31:AO31"/>
    <mergeCell ref="L31:P31"/>
    <mergeCell ref="W32:AE32"/>
    <mergeCell ref="AK32:AO32"/>
    <mergeCell ref="L32:P32"/>
    <mergeCell ref="W33:AE33"/>
    <mergeCell ref="AK33:AO33"/>
    <mergeCell ref="L33:P33"/>
    <mergeCell ref="X35:AB35"/>
    <mergeCell ref="AK35:AO35"/>
    <mergeCell ref="L85:AO85"/>
    <mergeCell ref="AM87:AN87"/>
    <mergeCell ref="AM89:AP89"/>
    <mergeCell ref="AS89:AT91"/>
    <mergeCell ref="AM90:AP90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AG94:AM94"/>
    <mergeCell ref="AN94:AP94"/>
    <mergeCell ref="AR2:BE2"/>
  </mergeCells>
  <hyperlinks>
    <hyperlink ref="A95" location="'97042021 - Oprava předstě...'!C2" display="/"/>
  </hyperlink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100.832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1">
      <c r="A1" s="104"/>
    </row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4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75</v>
      </c>
    </row>
    <row r="4" s="1" customFormat="1" ht="24.96" customHeight="1">
      <c r="B4" s="18"/>
      <c r="D4" s="19" t="s">
        <v>77</v>
      </c>
      <c r="L4" s="18"/>
      <c r="M4" s="105" t="s">
        <v>10</v>
      </c>
      <c r="AT4" s="15" t="s">
        <v>3</v>
      </c>
    </row>
    <row r="5" s="1" customFormat="1" ht="6.96" customHeight="1">
      <c r="B5" s="18"/>
      <c r="L5" s="18"/>
    </row>
    <row r="6" s="2" customFormat="1" ht="12" customHeight="1">
      <c r="A6" s="28"/>
      <c r="B6" s="29"/>
      <c r="C6" s="28"/>
      <c r="D6" s="25" t="s">
        <v>14</v>
      </c>
      <c r="E6" s="28"/>
      <c r="F6" s="28"/>
      <c r="G6" s="28"/>
      <c r="H6" s="28"/>
      <c r="I6" s="28"/>
      <c r="J6" s="28"/>
      <c r="K6" s="28"/>
      <c r="L6" s="44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</row>
    <row r="7" s="2" customFormat="1" ht="16.5" customHeight="1">
      <c r="A7" s="28"/>
      <c r="B7" s="29"/>
      <c r="C7" s="28"/>
      <c r="D7" s="28"/>
      <c r="E7" s="56" t="s">
        <v>15</v>
      </c>
      <c r="F7" s="28"/>
      <c r="G7" s="28"/>
      <c r="H7" s="28"/>
      <c r="I7" s="28"/>
      <c r="J7" s="28"/>
      <c r="K7" s="28"/>
      <c r="L7" s="44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</row>
    <row r="8" s="2" customFormat="1">
      <c r="A8" s="28"/>
      <c r="B8" s="29"/>
      <c r="C8" s="28"/>
      <c r="D8" s="28"/>
      <c r="E8" s="28"/>
      <c r="F8" s="28"/>
      <c r="G8" s="28"/>
      <c r="H8" s="28"/>
      <c r="I8" s="28"/>
      <c r="J8" s="28"/>
      <c r="K8" s="28"/>
      <c r="L8" s="44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</row>
    <row r="9" s="2" customFormat="1" ht="12" customHeight="1">
      <c r="A9" s="28"/>
      <c r="B9" s="29"/>
      <c r="C9" s="28"/>
      <c r="D9" s="25" t="s">
        <v>16</v>
      </c>
      <c r="E9" s="28"/>
      <c r="F9" s="22" t="s">
        <v>1</v>
      </c>
      <c r="G9" s="28"/>
      <c r="H9" s="28"/>
      <c r="I9" s="25" t="s">
        <v>17</v>
      </c>
      <c r="J9" s="22" t="s">
        <v>1</v>
      </c>
      <c r="K9" s="28"/>
      <c r="L9" s="44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</row>
    <row r="10" s="2" customFormat="1" ht="12" customHeight="1">
      <c r="A10" s="28"/>
      <c r="B10" s="29"/>
      <c r="C10" s="28"/>
      <c r="D10" s="25" t="s">
        <v>18</v>
      </c>
      <c r="E10" s="28"/>
      <c r="F10" s="22" t="s">
        <v>19</v>
      </c>
      <c r="G10" s="28"/>
      <c r="H10" s="28"/>
      <c r="I10" s="25" t="s">
        <v>20</v>
      </c>
      <c r="J10" s="58" t="str">
        <f>'Rekapitulace stavby'!AN8</f>
        <v>19. 4. 2021</v>
      </c>
      <c r="K10" s="28"/>
      <c r="L10" s="44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</row>
    <row r="11" s="2" customFormat="1" ht="10.8" customHeight="1">
      <c r="A11" s="28"/>
      <c r="B11" s="29"/>
      <c r="C11" s="28"/>
      <c r="D11" s="28"/>
      <c r="E11" s="28"/>
      <c r="F11" s="28"/>
      <c r="G11" s="28"/>
      <c r="H11" s="28"/>
      <c r="I11" s="28"/>
      <c r="J11" s="28"/>
      <c r="K11" s="28"/>
      <c r="L11" s="44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</row>
    <row r="12" s="2" customFormat="1" ht="12" customHeight="1">
      <c r="A12" s="28"/>
      <c r="B12" s="29"/>
      <c r="C12" s="28"/>
      <c r="D12" s="25" t="s">
        <v>22</v>
      </c>
      <c r="E12" s="28"/>
      <c r="F12" s="28"/>
      <c r="G12" s="28"/>
      <c r="H12" s="28"/>
      <c r="I12" s="25" t="s">
        <v>23</v>
      </c>
      <c r="J12" s="22" t="str">
        <f>IF('Rekapitulace stavby'!AN10="","",'Rekapitulace stavby'!AN10)</f>
        <v/>
      </c>
      <c r="K12" s="28"/>
      <c r="L12" s="44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</row>
    <row r="13" s="2" customFormat="1" ht="18" customHeight="1">
      <c r="A13" s="28"/>
      <c r="B13" s="29"/>
      <c r="C13" s="28"/>
      <c r="D13" s="28"/>
      <c r="E13" s="22" t="str">
        <f>IF('Rekapitulace stavby'!E11="","",'Rekapitulace stavby'!E11)</f>
        <v xml:space="preserve"> </v>
      </c>
      <c r="F13" s="28"/>
      <c r="G13" s="28"/>
      <c r="H13" s="28"/>
      <c r="I13" s="25" t="s">
        <v>24</v>
      </c>
      <c r="J13" s="22" t="str">
        <f>IF('Rekapitulace stavby'!AN11="","",'Rekapitulace stavby'!AN11)</f>
        <v/>
      </c>
      <c r="K13" s="28"/>
      <c r="L13" s="44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</row>
    <row r="14" s="2" customFormat="1" ht="6.96" customHeight="1">
      <c r="A14" s="28"/>
      <c r="B14" s="29"/>
      <c r="C14" s="28"/>
      <c r="D14" s="28"/>
      <c r="E14" s="28"/>
      <c r="F14" s="28"/>
      <c r="G14" s="28"/>
      <c r="H14" s="28"/>
      <c r="I14" s="28"/>
      <c r="J14" s="28"/>
      <c r="K14" s="28"/>
      <c r="L14" s="44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</row>
    <row r="15" s="2" customFormat="1" ht="12" customHeight="1">
      <c r="A15" s="28"/>
      <c r="B15" s="29"/>
      <c r="C15" s="28"/>
      <c r="D15" s="25" t="s">
        <v>25</v>
      </c>
      <c r="E15" s="28"/>
      <c r="F15" s="28"/>
      <c r="G15" s="28"/>
      <c r="H15" s="28"/>
      <c r="I15" s="25" t="s">
        <v>23</v>
      </c>
      <c r="J15" s="22" t="str">
        <f>'Rekapitulace stavby'!AN13</f>
        <v/>
      </c>
      <c r="K15" s="28"/>
      <c r="L15" s="44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</row>
    <row r="16" s="2" customFormat="1" ht="18" customHeight="1">
      <c r="A16" s="28"/>
      <c r="B16" s="29"/>
      <c r="C16" s="28"/>
      <c r="D16" s="28"/>
      <c r="E16" s="22" t="str">
        <f>'Rekapitulace stavby'!E14</f>
        <v xml:space="preserve"> </v>
      </c>
      <c r="F16" s="22"/>
      <c r="G16" s="22"/>
      <c r="H16" s="22"/>
      <c r="I16" s="25" t="s">
        <v>24</v>
      </c>
      <c r="J16" s="22" t="str">
        <f>'Rekapitulace stavby'!AN14</f>
        <v/>
      </c>
      <c r="K16" s="28"/>
      <c r="L16" s="44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</row>
    <row r="17" s="2" customFormat="1" ht="6.96" customHeight="1">
      <c r="A17" s="28"/>
      <c r="B17" s="29"/>
      <c r="C17" s="28"/>
      <c r="D17" s="28"/>
      <c r="E17" s="28"/>
      <c r="F17" s="28"/>
      <c r="G17" s="28"/>
      <c r="H17" s="28"/>
      <c r="I17" s="28"/>
      <c r="J17" s="28"/>
      <c r="K17" s="28"/>
      <c r="L17" s="44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</row>
    <row r="18" s="2" customFormat="1" ht="12" customHeight="1">
      <c r="A18" s="28"/>
      <c r="B18" s="29"/>
      <c r="C18" s="28"/>
      <c r="D18" s="25" t="s">
        <v>26</v>
      </c>
      <c r="E18" s="28"/>
      <c r="F18" s="28"/>
      <c r="G18" s="28"/>
      <c r="H18" s="28"/>
      <c r="I18" s="25" t="s">
        <v>23</v>
      </c>
      <c r="J18" s="22" t="str">
        <f>IF('Rekapitulace stavby'!AN16="","",'Rekapitulace stavby'!AN16)</f>
        <v/>
      </c>
      <c r="K18" s="28"/>
      <c r="L18" s="44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</row>
    <row r="19" s="2" customFormat="1" ht="18" customHeight="1">
      <c r="A19" s="28"/>
      <c r="B19" s="29"/>
      <c r="C19" s="28"/>
      <c r="D19" s="28"/>
      <c r="E19" s="22" t="str">
        <f>IF('Rekapitulace stavby'!E17="","",'Rekapitulace stavby'!E17)</f>
        <v xml:space="preserve"> </v>
      </c>
      <c r="F19" s="28"/>
      <c r="G19" s="28"/>
      <c r="H19" s="28"/>
      <c r="I19" s="25" t="s">
        <v>24</v>
      </c>
      <c r="J19" s="22" t="str">
        <f>IF('Rekapitulace stavby'!AN17="","",'Rekapitulace stavby'!AN17)</f>
        <v/>
      </c>
      <c r="K19" s="28"/>
      <c r="L19" s="44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</row>
    <row r="20" s="2" customFormat="1" ht="6.96" customHeight="1">
      <c r="A20" s="28"/>
      <c r="B20" s="29"/>
      <c r="C20" s="28"/>
      <c r="D20" s="28"/>
      <c r="E20" s="28"/>
      <c r="F20" s="28"/>
      <c r="G20" s="28"/>
      <c r="H20" s="28"/>
      <c r="I20" s="28"/>
      <c r="J20" s="28"/>
      <c r="K20" s="28"/>
      <c r="L20" s="44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</row>
    <row r="21" s="2" customFormat="1" ht="12" customHeight="1">
      <c r="A21" s="28"/>
      <c r="B21" s="29"/>
      <c r="C21" s="28"/>
      <c r="D21" s="25" t="s">
        <v>28</v>
      </c>
      <c r="E21" s="28"/>
      <c r="F21" s="28"/>
      <c r="G21" s="28"/>
      <c r="H21" s="28"/>
      <c r="I21" s="25" t="s">
        <v>23</v>
      </c>
      <c r="J21" s="22" t="str">
        <f>IF('Rekapitulace stavby'!AN19="","",'Rekapitulace stavby'!AN19)</f>
        <v/>
      </c>
      <c r="K21" s="28"/>
      <c r="L21" s="44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</row>
    <row r="22" s="2" customFormat="1" ht="18" customHeight="1">
      <c r="A22" s="28"/>
      <c r="B22" s="29"/>
      <c r="C22" s="28"/>
      <c r="D22" s="28"/>
      <c r="E22" s="22" t="str">
        <f>IF('Rekapitulace stavby'!E20="","",'Rekapitulace stavby'!E20)</f>
        <v xml:space="preserve"> </v>
      </c>
      <c r="F22" s="28"/>
      <c r="G22" s="28"/>
      <c r="H22" s="28"/>
      <c r="I22" s="25" t="s">
        <v>24</v>
      </c>
      <c r="J22" s="22" t="str">
        <f>IF('Rekapitulace stavby'!AN20="","",'Rekapitulace stavby'!AN20)</f>
        <v/>
      </c>
      <c r="K22" s="28"/>
      <c r="L22" s="44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</row>
    <row r="23" s="2" customFormat="1" ht="6.96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44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</row>
    <row r="24" s="2" customFormat="1" ht="12" customHeight="1">
      <c r="A24" s="28"/>
      <c r="B24" s="29"/>
      <c r="C24" s="28"/>
      <c r="D24" s="25" t="s">
        <v>29</v>
      </c>
      <c r="E24" s="28"/>
      <c r="F24" s="28"/>
      <c r="G24" s="28"/>
      <c r="H24" s="28"/>
      <c r="I24" s="28"/>
      <c r="J24" s="28"/>
      <c r="K24" s="28"/>
      <c r="L24" s="44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</row>
    <row r="25" s="8" customFormat="1" ht="16.5" customHeight="1">
      <c r="A25" s="106"/>
      <c r="B25" s="107"/>
      <c r="C25" s="106"/>
      <c r="D25" s="106"/>
      <c r="E25" s="26" t="s">
        <v>1</v>
      </c>
      <c r="F25" s="26"/>
      <c r="G25" s="26"/>
      <c r="H25" s="26"/>
      <c r="I25" s="106"/>
      <c r="J25" s="106"/>
      <c r="K25" s="106"/>
      <c r="L25" s="108"/>
      <c r="S25" s="106"/>
      <c r="T25" s="106"/>
      <c r="U25" s="106"/>
      <c r="V25" s="106"/>
      <c r="W25" s="106"/>
      <c r="X25" s="106"/>
      <c r="Y25" s="106"/>
      <c r="Z25" s="106"/>
      <c r="AA25" s="106"/>
      <c r="AB25" s="106"/>
      <c r="AC25" s="106"/>
      <c r="AD25" s="106"/>
      <c r="AE25" s="106"/>
    </row>
    <row r="26" s="2" customFormat="1" ht="6.96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44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</row>
    <row r="27" s="2" customFormat="1" ht="6.96" customHeight="1">
      <c r="A27" s="28"/>
      <c r="B27" s="29"/>
      <c r="C27" s="28"/>
      <c r="D27" s="79"/>
      <c r="E27" s="79"/>
      <c r="F27" s="79"/>
      <c r="G27" s="79"/>
      <c r="H27" s="79"/>
      <c r="I27" s="79"/>
      <c r="J27" s="79"/>
      <c r="K27" s="79"/>
      <c r="L27" s="44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</row>
    <row r="28" s="2" customFormat="1" ht="25.44" customHeight="1">
      <c r="A28" s="28"/>
      <c r="B28" s="29"/>
      <c r="C28" s="28"/>
      <c r="D28" s="109" t="s">
        <v>30</v>
      </c>
      <c r="E28" s="28"/>
      <c r="F28" s="28"/>
      <c r="G28" s="28"/>
      <c r="H28" s="28"/>
      <c r="I28" s="28"/>
      <c r="J28" s="85">
        <f>ROUND(J125, 2)</f>
        <v>23435.540000000001</v>
      </c>
      <c r="K28" s="28"/>
      <c r="L28" s="44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</row>
    <row r="29" s="2" customFormat="1" ht="6.96" customHeight="1">
      <c r="A29" s="28"/>
      <c r="B29" s="29"/>
      <c r="C29" s="28"/>
      <c r="D29" s="79"/>
      <c r="E29" s="79"/>
      <c r="F29" s="79"/>
      <c r="G29" s="79"/>
      <c r="H29" s="79"/>
      <c r="I29" s="79"/>
      <c r="J29" s="79"/>
      <c r="K29" s="79"/>
      <c r="L29" s="44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</row>
    <row r="30" s="2" customFormat="1" ht="14.4" customHeight="1">
      <c r="A30" s="28"/>
      <c r="B30" s="29"/>
      <c r="C30" s="28"/>
      <c r="D30" s="28"/>
      <c r="E30" s="28"/>
      <c r="F30" s="33" t="s">
        <v>32</v>
      </c>
      <c r="G30" s="28"/>
      <c r="H30" s="28"/>
      <c r="I30" s="33" t="s">
        <v>31</v>
      </c>
      <c r="J30" s="33" t="s">
        <v>33</v>
      </c>
      <c r="K30" s="28"/>
      <c r="L30" s="44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</row>
    <row r="31" s="2" customFormat="1" ht="14.4" customHeight="1">
      <c r="A31" s="28"/>
      <c r="B31" s="29"/>
      <c r="C31" s="28"/>
      <c r="D31" s="110" t="s">
        <v>34</v>
      </c>
      <c r="E31" s="25" t="s">
        <v>35</v>
      </c>
      <c r="F31" s="111">
        <f>ROUND((SUM(BE125:BE159)),  2)</f>
        <v>0</v>
      </c>
      <c r="G31" s="28"/>
      <c r="H31" s="28"/>
      <c r="I31" s="112">
        <v>0.20999999999999999</v>
      </c>
      <c r="J31" s="111">
        <f>ROUND(((SUM(BE125:BE159))*I31),  2)</f>
        <v>0</v>
      </c>
      <c r="K31" s="28"/>
      <c r="L31" s="44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</row>
    <row r="32" s="2" customFormat="1" ht="14.4" customHeight="1">
      <c r="A32" s="28"/>
      <c r="B32" s="29"/>
      <c r="C32" s="28"/>
      <c r="D32" s="28"/>
      <c r="E32" s="25" t="s">
        <v>36</v>
      </c>
      <c r="F32" s="111">
        <f>ROUND((SUM(BF125:BF159)),  2)</f>
        <v>23435.540000000001</v>
      </c>
      <c r="G32" s="28"/>
      <c r="H32" s="28"/>
      <c r="I32" s="112">
        <v>0.14999999999999999</v>
      </c>
      <c r="J32" s="111">
        <f>ROUND(((SUM(BF125:BF159))*I32),  2)</f>
        <v>3515.3299999999999</v>
      </c>
      <c r="K32" s="28"/>
      <c r="L32" s="44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</row>
    <row r="33" hidden="1" s="2" customFormat="1" ht="14.4" customHeight="1">
      <c r="A33" s="28"/>
      <c r="B33" s="29"/>
      <c r="C33" s="28"/>
      <c r="D33" s="28"/>
      <c r="E33" s="25" t="s">
        <v>37</v>
      </c>
      <c r="F33" s="111">
        <f>ROUND((SUM(BG125:BG159)),  2)</f>
        <v>0</v>
      </c>
      <c r="G33" s="28"/>
      <c r="H33" s="28"/>
      <c r="I33" s="112">
        <v>0.20999999999999999</v>
      </c>
      <c r="J33" s="111">
        <f>0</f>
        <v>0</v>
      </c>
      <c r="K33" s="28"/>
      <c r="L33" s="44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</row>
    <row r="34" hidden="1" s="2" customFormat="1" ht="14.4" customHeight="1">
      <c r="A34" s="28"/>
      <c r="B34" s="29"/>
      <c r="C34" s="28"/>
      <c r="D34" s="28"/>
      <c r="E34" s="25" t="s">
        <v>38</v>
      </c>
      <c r="F34" s="111">
        <f>ROUND((SUM(BH125:BH159)),  2)</f>
        <v>0</v>
      </c>
      <c r="G34" s="28"/>
      <c r="H34" s="28"/>
      <c r="I34" s="112">
        <v>0.14999999999999999</v>
      </c>
      <c r="J34" s="111">
        <f>0</f>
        <v>0</v>
      </c>
      <c r="K34" s="28"/>
      <c r="L34" s="44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</row>
    <row r="35" hidden="1" s="2" customFormat="1" ht="14.4" customHeight="1">
      <c r="A35" s="28"/>
      <c r="B35" s="29"/>
      <c r="C35" s="28"/>
      <c r="D35" s="28"/>
      <c r="E35" s="25" t="s">
        <v>39</v>
      </c>
      <c r="F35" s="111">
        <f>ROUND((SUM(BI125:BI159)),  2)</f>
        <v>0</v>
      </c>
      <c r="G35" s="28"/>
      <c r="H35" s="28"/>
      <c r="I35" s="112">
        <v>0</v>
      </c>
      <c r="J35" s="111">
        <f>0</f>
        <v>0</v>
      </c>
      <c r="K35" s="28"/>
      <c r="L35" s="44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</row>
    <row r="36" s="2" customFormat="1" ht="6.96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44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</row>
    <row r="37" s="2" customFormat="1" ht="25.44" customHeight="1">
      <c r="A37" s="28"/>
      <c r="B37" s="29"/>
      <c r="C37" s="113"/>
      <c r="D37" s="114" t="s">
        <v>40</v>
      </c>
      <c r="E37" s="70"/>
      <c r="F37" s="70"/>
      <c r="G37" s="115" t="s">
        <v>41</v>
      </c>
      <c r="H37" s="116" t="s">
        <v>42</v>
      </c>
      <c r="I37" s="70"/>
      <c r="J37" s="117">
        <f>SUM(J28:J35)</f>
        <v>26950.870000000003</v>
      </c>
      <c r="K37" s="118"/>
      <c r="L37" s="44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</row>
    <row r="38" s="2" customFormat="1" ht="14.4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44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</row>
    <row r="39" s="1" customFormat="1" ht="14.4" customHeight="1">
      <c r="B39" s="18"/>
      <c r="L39" s="18"/>
    </row>
    <row r="40" s="1" customFormat="1" ht="14.4" customHeight="1">
      <c r="B40" s="18"/>
      <c r="L40" s="18"/>
    </row>
    <row r="41" s="1" customFormat="1" ht="14.4" customHeight="1">
      <c r="B41" s="18"/>
      <c r="L41" s="18"/>
    </row>
    <row r="42" s="1" customFormat="1" ht="14.4" customHeight="1">
      <c r="B42" s="18"/>
      <c r="L42" s="18"/>
    </row>
    <row r="43" s="1" customFormat="1" ht="14.4" customHeight="1">
      <c r="B43" s="18"/>
      <c r="L43" s="18"/>
    </row>
    <row r="44" s="1" customFormat="1" ht="14.4" customHeight="1">
      <c r="B44" s="18"/>
      <c r="L44" s="18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44"/>
      <c r="D50" s="45" t="s">
        <v>43</v>
      </c>
      <c r="E50" s="46"/>
      <c r="F50" s="46"/>
      <c r="G50" s="45" t="s">
        <v>44</v>
      </c>
      <c r="H50" s="46"/>
      <c r="I50" s="46"/>
      <c r="J50" s="46"/>
      <c r="K50" s="46"/>
      <c r="L50" s="44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28"/>
      <c r="B61" s="29"/>
      <c r="C61" s="28"/>
      <c r="D61" s="47" t="s">
        <v>45</v>
      </c>
      <c r="E61" s="31"/>
      <c r="F61" s="119" t="s">
        <v>46</v>
      </c>
      <c r="G61" s="47" t="s">
        <v>45</v>
      </c>
      <c r="H61" s="31"/>
      <c r="I61" s="31"/>
      <c r="J61" s="120" t="s">
        <v>46</v>
      </c>
      <c r="K61" s="31"/>
      <c r="L61" s="44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28"/>
      <c r="B65" s="29"/>
      <c r="C65" s="28"/>
      <c r="D65" s="45" t="s">
        <v>47</v>
      </c>
      <c r="E65" s="48"/>
      <c r="F65" s="48"/>
      <c r="G65" s="45" t="s">
        <v>48</v>
      </c>
      <c r="H65" s="48"/>
      <c r="I65" s="48"/>
      <c r="J65" s="48"/>
      <c r="K65" s="48"/>
      <c r="L65" s="44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28"/>
      <c r="B76" s="29"/>
      <c r="C76" s="28"/>
      <c r="D76" s="47" t="s">
        <v>45</v>
      </c>
      <c r="E76" s="31"/>
      <c r="F76" s="119" t="s">
        <v>46</v>
      </c>
      <c r="G76" s="47" t="s">
        <v>45</v>
      </c>
      <c r="H76" s="31"/>
      <c r="I76" s="31"/>
      <c r="J76" s="120" t="s">
        <v>46</v>
      </c>
      <c r="K76" s="31"/>
      <c r="L76" s="44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</row>
    <row r="77" s="2" customFormat="1" ht="14.4" customHeight="1">
      <c r="A77" s="28"/>
      <c r="B77" s="49"/>
      <c r="C77" s="50"/>
      <c r="D77" s="50"/>
      <c r="E77" s="50"/>
      <c r="F77" s="50"/>
      <c r="G77" s="50"/>
      <c r="H77" s="50"/>
      <c r="I77" s="50"/>
      <c r="J77" s="50"/>
      <c r="K77" s="50"/>
      <c r="L77" s="44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</row>
    <row r="81" s="2" customFormat="1" ht="6.96" customHeight="1">
      <c r="A81" s="28"/>
      <c r="B81" s="51"/>
      <c r="C81" s="52"/>
      <c r="D81" s="52"/>
      <c r="E81" s="52"/>
      <c r="F81" s="52"/>
      <c r="G81" s="52"/>
      <c r="H81" s="52"/>
      <c r="I81" s="52"/>
      <c r="J81" s="52"/>
      <c r="K81" s="52"/>
      <c r="L81" s="44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</row>
    <row r="82" s="2" customFormat="1" ht="24.96" customHeight="1">
      <c r="A82" s="28"/>
      <c r="B82" s="29"/>
      <c r="C82" s="19" t="s">
        <v>78</v>
      </c>
      <c r="D82" s="28"/>
      <c r="E82" s="28"/>
      <c r="F82" s="28"/>
      <c r="G82" s="28"/>
      <c r="H82" s="28"/>
      <c r="I82" s="28"/>
      <c r="J82" s="28"/>
      <c r="K82" s="28"/>
      <c r="L82" s="44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</row>
    <row r="83" s="2" customFormat="1" ht="6.96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44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</row>
    <row r="84" s="2" customFormat="1" ht="12" customHeight="1">
      <c r="A84" s="28"/>
      <c r="B84" s="29"/>
      <c r="C84" s="25" t="s">
        <v>14</v>
      </c>
      <c r="D84" s="28"/>
      <c r="E84" s="28"/>
      <c r="F84" s="28"/>
      <c r="G84" s="28"/>
      <c r="H84" s="28"/>
      <c r="I84" s="28"/>
      <c r="J84" s="28"/>
      <c r="K84" s="28"/>
      <c r="L84" s="44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</row>
    <row r="85" s="2" customFormat="1" ht="16.5" customHeight="1">
      <c r="A85" s="28"/>
      <c r="B85" s="29"/>
      <c r="C85" s="28"/>
      <c r="D85" s="28"/>
      <c r="E85" s="56" t="str">
        <f>E7</f>
        <v>Oprava předstěny - variata 1 - Kurta Kondráda 6, Praha</v>
      </c>
      <c r="F85" s="28"/>
      <c r="G85" s="28"/>
      <c r="H85" s="28"/>
      <c r="I85" s="28"/>
      <c r="J85" s="28"/>
      <c r="K85" s="28"/>
      <c r="L85" s="44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</row>
    <row r="86" s="2" customFormat="1" ht="6.96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44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</row>
    <row r="87" s="2" customFormat="1" ht="12" customHeight="1">
      <c r="A87" s="28"/>
      <c r="B87" s="29"/>
      <c r="C87" s="25" t="s">
        <v>18</v>
      </c>
      <c r="D87" s="28"/>
      <c r="E87" s="28"/>
      <c r="F87" s="22" t="str">
        <f>F10</f>
        <v xml:space="preserve"> </v>
      </c>
      <c r="G87" s="28"/>
      <c r="H87" s="28"/>
      <c r="I87" s="25" t="s">
        <v>20</v>
      </c>
      <c r="J87" s="58" t="str">
        <f>IF(J10="","",J10)</f>
        <v>19. 4. 2021</v>
      </c>
      <c r="K87" s="28"/>
      <c r="L87" s="44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</row>
    <row r="88" s="2" customFormat="1" ht="6.96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44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</row>
    <row r="89" s="2" customFormat="1" ht="15.15" customHeight="1">
      <c r="A89" s="28"/>
      <c r="B89" s="29"/>
      <c r="C89" s="25" t="s">
        <v>22</v>
      </c>
      <c r="D89" s="28"/>
      <c r="E89" s="28"/>
      <c r="F89" s="22" t="str">
        <f>E13</f>
        <v xml:space="preserve"> </v>
      </c>
      <c r="G89" s="28"/>
      <c r="H89" s="28"/>
      <c r="I89" s="25" t="s">
        <v>26</v>
      </c>
      <c r="J89" s="26" t="str">
        <f>E19</f>
        <v xml:space="preserve"> </v>
      </c>
      <c r="K89" s="28"/>
      <c r="L89" s="44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</row>
    <row r="90" s="2" customFormat="1" ht="15.15" customHeight="1">
      <c r="A90" s="28"/>
      <c r="B90" s="29"/>
      <c r="C90" s="25" t="s">
        <v>25</v>
      </c>
      <c r="D90" s="28"/>
      <c r="E90" s="28"/>
      <c r="F90" s="22" t="str">
        <f>IF(E16="","",E16)</f>
        <v xml:space="preserve"> </v>
      </c>
      <c r="G90" s="28"/>
      <c r="H90" s="28"/>
      <c r="I90" s="25" t="s">
        <v>28</v>
      </c>
      <c r="J90" s="26" t="str">
        <f>E22</f>
        <v xml:space="preserve"> </v>
      </c>
      <c r="K90" s="28"/>
      <c r="L90" s="44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</row>
    <row r="91" s="2" customFormat="1" ht="10.32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44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</row>
    <row r="92" s="2" customFormat="1" ht="29.28" customHeight="1">
      <c r="A92" s="28"/>
      <c r="B92" s="29"/>
      <c r="C92" s="121" t="s">
        <v>79</v>
      </c>
      <c r="D92" s="113"/>
      <c r="E92" s="113"/>
      <c r="F92" s="113"/>
      <c r="G92" s="113"/>
      <c r="H92" s="113"/>
      <c r="I92" s="113"/>
      <c r="J92" s="122" t="s">
        <v>80</v>
      </c>
      <c r="K92" s="113"/>
      <c r="L92" s="44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</row>
    <row r="93" s="2" customFormat="1" ht="10.32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44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</row>
    <row r="94" s="2" customFormat="1" ht="22.8" customHeight="1">
      <c r="A94" s="28"/>
      <c r="B94" s="29"/>
      <c r="C94" s="123" t="s">
        <v>81</v>
      </c>
      <c r="D94" s="28"/>
      <c r="E94" s="28"/>
      <c r="F94" s="28"/>
      <c r="G94" s="28"/>
      <c r="H94" s="28"/>
      <c r="I94" s="28"/>
      <c r="J94" s="85">
        <f>J125</f>
        <v>23435.539999999997</v>
      </c>
      <c r="K94" s="28"/>
      <c r="L94" s="44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U94" s="15" t="s">
        <v>82</v>
      </c>
    </row>
    <row r="95" s="9" customFormat="1" ht="24.96" customHeight="1">
      <c r="A95" s="9"/>
      <c r="B95" s="124"/>
      <c r="C95" s="9"/>
      <c r="D95" s="125" t="s">
        <v>83</v>
      </c>
      <c r="E95" s="126"/>
      <c r="F95" s="126"/>
      <c r="G95" s="126"/>
      <c r="H95" s="126"/>
      <c r="I95" s="126"/>
      <c r="J95" s="127">
        <f>J126</f>
        <v>15986.969999999999</v>
      </c>
      <c r="K95" s="9"/>
      <c r="L95" s="124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</row>
    <row r="96" s="10" customFormat="1" ht="19.92" customHeight="1">
      <c r="A96" s="10"/>
      <c r="B96" s="128"/>
      <c r="C96" s="10"/>
      <c r="D96" s="129" t="s">
        <v>84</v>
      </c>
      <c r="E96" s="130"/>
      <c r="F96" s="130"/>
      <c r="G96" s="130"/>
      <c r="H96" s="130"/>
      <c r="I96" s="130"/>
      <c r="J96" s="131">
        <f>J127</f>
        <v>5562.9499999999998</v>
      </c>
      <c r="K96" s="10"/>
      <c r="L96" s="128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</row>
    <row r="97" s="10" customFormat="1" ht="19.92" customHeight="1">
      <c r="A97" s="10"/>
      <c r="B97" s="128"/>
      <c r="C97" s="10"/>
      <c r="D97" s="129" t="s">
        <v>85</v>
      </c>
      <c r="E97" s="130"/>
      <c r="F97" s="130"/>
      <c r="G97" s="130"/>
      <c r="H97" s="130"/>
      <c r="I97" s="130"/>
      <c r="J97" s="131">
        <f>J130</f>
        <v>9250.2999999999993</v>
      </c>
      <c r="K97" s="10"/>
      <c r="L97" s="128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</row>
    <row r="98" s="10" customFormat="1" ht="19.92" customHeight="1">
      <c r="A98" s="10"/>
      <c r="B98" s="128"/>
      <c r="C98" s="10"/>
      <c r="D98" s="129" t="s">
        <v>86</v>
      </c>
      <c r="E98" s="130"/>
      <c r="F98" s="130"/>
      <c r="G98" s="130"/>
      <c r="H98" s="130"/>
      <c r="I98" s="130"/>
      <c r="J98" s="131">
        <f>J136</f>
        <v>1002.72</v>
      </c>
      <c r="K98" s="10"/>
      <c r="L98" s="128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28"/>
      <c r="C99" s="10"/>
      <c r="D99" s="129" t="s">
        <v>87</v>
      </c>
      <c r="E99" s="130"/>
      <c r="F99" s="130"/>
      <c r="G99" s="130"/>
      <c r="H99" s="130"/>
      <c r="I99" s="130"/>
      <c r="J99" s="131">
        <f>J141</f>
        <v>171</v>
      </c>
      <c r="K99" s="10"/>
      <c r="L99" s="128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9" customFormat="1" ht="24.96" customHeight="1">
      <c r="A100" s="9"/>
      <c r="B100" s="124"/>
      <c r="C100" s="9"/>
      <c r="D100" s="125" t="s">
        <v>88</v>
      </c>
      <c r="E100" s="126"/>
      <c r="F100" s="126"/>
      <c r="G100" s="126"/>
      <c r="H100" s="126"/>
      <c r="I100" s="126"/>
      <c r="J100" s="127">
        <f>J143</f>
        <v>4167.4000000000005</v>
      </c>
      <c r="K100" s="9"/>
      <c r="L100" s="124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10" customFormat="1" ht="19.92" customHeight="1">
      <c r="A101" s="10"/>
      <c r="B101" s="128"/>
      <c r="C101" s="10"/>
      <c r="D101" s="129" t="s">
        <v>89</v>
      </c>
      <c r="E101" s="130"/>
      <c r="F101" s="130"/>
      <c r="G101" s="130"/>
      <c r="H101" s="130"/>
      <c r="I101" s="130"/>
      <c r="J101" s="131">
        <f>J144</f>
        <v>989.87000000000012</v>
      </c>
      <c r="K101" s="10"/>
      <c r="L101" s="128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28"/>
      <c r="C102" s="10"/>
      <c r="D102" s="129" t="s">
        <v>90</v>
      </c>
      <c r="E102" s="130"/>
      <c r="F102" s="130"/>
      <c r="G102" s="130"/>
      <c r="H102" s="130"/>
      <c r="I102" s="130"/>
      <c r="J102" s="131">
        <f>J147</f>
        <v>392.41000000000002</v>
      </c>
      <c r="K102" s="10"/>
      <c r="L102" s="128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28"/>
      <c r="C103" s="10"/>
      <c r="D103" s="129" t="s">
        <v>91</v>
      </c>
      <c r="E103" s="130"/>
      <c r="F103" s="130"/>
      <c r="G103" s="130"/>
      <c r="H103" s="130"/>
      <c r="I103" s="130"/>
      <c r="J103" s="131">
        <f>J149</f>
        <v>983.91999999999996</v>
      </c>
      <c r="K103" s="10"/>
      <c r="L103" s="128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28"/>
      <c r="C104" s="10"/>
      <c r="D104" s="129" t="s">
        <v>92</v>
      </c>
      <c r="E104" s="130"/>
      <c r="F104" s="130"/>
      <c r="G104" s="130"/>
      <c r="H104" s="130"/>
      <c r="I104" s="130"/>
      <c r="J104" s="131">
        <f>J152</f>
        <v>1801.2000000000001</v>
      </c>
      <c r="K104" s="10"/>
      <c r="L104" s="128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9" customFormat="1" ht="24.96" customHeight="1">
      <c r="A105" s="9"/>
      <c r="B105" s="124"/>
      <c r="C105" s="9"/>
      <c r="D105" s="125" t="s">
        <v>93</v>
      </c>
      <c r="E105" s="126"/>
      <c r="F105" s="126"/>
      <c r="G105" s="126"/>
      <c r="H105" s="126"/>
      <c r="I105" s="126"/>
      <c r="J105" s="127">
        <f>J155</f>
        <v>2272</v>
      </c>
      <c r="K105" s="9"/>
      <c r="L105" s="124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9" customFormat="1" ht="24.96" customHeight="1">
      <c r="A106" s="9"/>
      <c r="B106" s="124"/>
      <c r="C106" s="9"/>
      <c r="D106" s="125" t="s">
        <v>94</v>
      </c>
      <c r="E106" s="126"/>
      <c r="F106" s="126"/>
      <c r="G106" s="126"/>
      <c r="H106" s="126"/>
      <c r="I106" s="126"/>
      <c r="J106" s="127">
        <f>J157</f>
        <v>1009.17</v>
      </c>
      <c r="K106" s="9"/>
      <c r="L106" s="124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="10" customFormat="1" ht="19.92" customHeight="1">
      <c r="A107" s="10"/>
      <c r="B107" s="128"/>
      <c r="C107" s="10"/>
      <c r="D107" s="129" t="s">
        <v>95</v>
      </c>
      <c r="E107" s="130"/>
      <c r="F107" s="130"/>
      <c r="G107" s="130"/>
      <c r="H107" s="130"/>
      <c r="I107" s="130"/>
      <c r="J107" s="131">
        <f>J158</f>
        <v>1009.17</v>
      </c>
      <c r="K107" s="10"/>
      <c r="L107" s="128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2" customFormat="1" ht="21.84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44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</row>
    <row r="109" s="2" customFormat="1" ht="6.96" customHeight="1">
      <c r="A109" s="28"/>
      <c r="B109" s="49"/>
      <c r="C109" s="50"/>
      <c r="D109" s="50"/>
      <c r="E109" s="50"/>
      <c r="F109" s="50"/>
      <c r="G109" s="50"/>
      <c r="H109" s="50"/>
      <c r="I109" s="50"/>
      <c r="J109" s="50"/>
      <c r="K109" s="50"/>
      <c r="L109" s="44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</row>
    <row r="113" s="2" customFormat="1" ht="6.96" customHeight="1">
      <c r="A113" s="28"/>
      <c r="B113" s="51"/>
      <c r="C113" s="52"/>
      <c r="D113" s="52"/>
      <c r="E113" s="52"/>
      <c r="F113" s="52"/>
      <c r="G113" s="52"/>
      <c r="H113" s="52"/>
      <c r="I113" s="52"/>
      <c r="J113" s="52"/>
      <c r="K113" s="52"/>
      <c r="L113" s="44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</row>
    <row r="114" s="2" customFormat="1" ht="24.96" customHeight="1">
      <c r="A114" s="28"/>
      <c r="B114" s="29"/>
      <c r="C114" s="19" t="s">
        <v>96</v>
      </c>
      <c r="D114" s="28"/>
      <c r="E114" s="28"/>
      <c r="F114" s="28"/>
      <c r="G114" s="28"/>
      <c r="H114" s="28"/>
      <c r="I114" s="28"/>
      <c r="J114" s="28"/>
      <c r="K114" s="28"/>
      <c r="L114" s="44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</row>
    <row r="115" s="2" customFormat="1" ht="6.96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44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</row>
    <row r="116" s="2" customFormat="1" ht="12" customHeight="1">
      <c r="A116" s="28"/>
      <c r="B116" s="29"/>
      <c r="C116" s="25" t="s">
        <v>14</v>
      </c>
      <c r="D116" s="28"/>
      <c r="E116" s="28"/>
      <c r="F116" s="28"/>
      <c r="G116" s="28"/>
      <c r="H116" s="28"/>
      <c r="I116" s="28"/>
      <c r="J116" s="28"/>
      <c r="K116" s="28"/>
      <c r="L116" s="44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</row>
    <row r="117" s="2" customFormat="1" ht="16.5" customHeight="1">
      <c r="A117" s="28"/>
      <c r="B117" s="29"/>
      <c r="C117" s="28"/>
      <c r="D117" s="28"/>
      <c r="E117" s="56" t="str">
        <f>E7</f>
        <v>Oprava předstěny - variata 1 - Kurta Kondráda 6, Praha</v>
      </c>
      <c r="F117" s="28"/>
      <c r="G117" s="28"/>
      <c r="H117" s="28"/>
      <c r="I117" s="28"/>
      <c r="J117" s="28"/>
      <c r="K117" s="28"/>
      <c r="L117" s="44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</row>
    <row r="118" s="2" customFormat="1" ht="6.96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44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</row>
    <row r="119" s="2" customFormat="1" ht="12" customHeight="1">
      <c r="A119" s="28"/>
      <c r="B119" s="29"/>
      <c r="C119" s="25" t="s">
        <v>18</v>
      </c>
      <c r="D119" s="28"/>
      <c r="E119" s="28"/>
      <c r="F119" s="22" t="str">
        <f>F10</f>
        <v xml:space="preserve"> </v>
      </c>
      <c r="G119" s="28"/>
      <c r="H119" s="28"/>
      <c r="I119" s="25" t="s">
        <v>20</v>
      </c>
      <c r="J119" s="58" t="str">
        <f>IF(J10="","",J10)</f>
        <v>19. 4. 2021</v>
      </c>
      <c r="K119" s="28"/>
      <c r="L119" s="44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</row>
    <row r="120" s="2" customFormat="1" ht="6.96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44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</row>
    <row r="121" s="2" customFormat="1" ht="15.15" customHeight="1">
      <c r="A121" s="28"/>
      <c r="B121" s="29"/>
      <c r="C121" s="25" t="s">
        <v>22</v>
      </c>
      <c r="D121" s="28"/>
      <c r="E121" s="28"/>
      <c r="F121" s="22" t="str">
        <f>E13</f>
        <v xml:space="preserve"> </v>
      </c>
      <c r="G121" s="28"/>
      <c r="H121" s="28"/>
      <c r="I121" s="25" t="s">
        <v>26</v>
      </c>
      <c r="J121" s="26" t="str">
        <f>E19</f>
        <v xml:space="preserve"> </v>
      </c>
      <c r="K121" s="28"/>
      <c r="L121" s="44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</row>
    <row r="122" s="2" customFormat="1" ht="15.15" customHeight="1">
      <c r="A122" s="28"/>
      <c r="B122" s="29"/>
      <c r="C122" s="25" t="s">
        <v>25</v>
      </c>
      <c r="D122" s="28"/>
      <c r="E122" s="28"/>
      <c r="F122" s="22" t="str">
        <f>IF(E16="","",E16)</f>
        <v xml:space="preserve"> </v>
      </c>
      <c r="G122" s="28"/>
      <c r="H122" s="28"/>
      <c r="I122" s="25" t="s">
        <v>28</v>
      </c>
      <c r="J122" s="26" t="str">
        <f>E22</f>
        <v xml:space="preserve"> </v>
      </c>
      <c r="K122" s="28"/>
      <c r="L122" s="44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</row>
    <row r="123" s="2" customFormat="1" ht="10.32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44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</row>
    <row r="124" s="11" customFormat="1" ht="29.28" customHeight="1">
      <c r="A124" s="132"/>
      <c r="B124" s="133"/>
      <c r="C124" s="134" t="s">
        <v>97</v>
      </c>
      <c r="D124" s="135" t="s">
        <v>55</v>
      </c>
      <c r="E124" s="135" t="s">
        <v>51</v>
      </c>
      <c r="F124" s="135" t="s">
        <v>52</v>
      </c>
      <c r="G124" s="135" t="s">
        <v>98</v>
      </c>
      <c r="H124" s="135" t="s">
        <v>99</v>
      </c>
      <c r="I124" s="135" t="s">
        <v>100</v>
      </c>
      <c r="J124" s="136" t="s">
        <v>80</v>
      </c>
      <c r="K124" s="137" t="s">
        <v>101</v>
      </c>
      <c r="L124" s="138"/>
      <c r="M124" s="75" t="s">
        <v>1</v>
      </c>
      <c r="N124" s="76" t="s">
        <v>34</v>
      </c>
      <c r="O124" s="76" t="s">
        <v>102</v>
      </c>
      <c r="P124" s="76" t="s">
        <v>103</v>
      </c>
      <c r="Q124" s="76" t="s">
        <v>104</v>
      </c>
      <c r="R124" s="76" t="s">
        <v>105</v>
      </c>
      <c r="S124" s="76" t="s">
        <v>106</v>
      </c>
      <c r="T124" s="77" t="s">
        <v>107</v>
      </c>
      <c r="U124" s="132"/>
      <c r="V124" s="132"/>
      <c r="W124" s="132"/>
      <c r="X124" s="132"/>
      <c r="Y124" s="132"/>
      <c r="Z124" s="132"/>
      <c r="AA124" s="132"/>
      <c r="AB124" s="132"/>
      <c r="AC124" s="132"/>
      <c r="AD124" s="132"/>
      <c r="AE124" s="132"/>
    </row>
    <row r="125" s="2" customFormat="1" ht="22.8" customHeight="1">
      <c r="A125" s="28"/>
      <c r="B125" s="29"/>
      <c r="C125" s="82" t="s">
        <v>108</v>
      </c>
      <c r="D125" s="28"/>
      <c r="E125" s="28"/>
      <c r="F125" s="28"/>
      <c r="G125" s="28"/>
      <c r="H125" s="28"/>
      <c r="I125" s="28"/>
      <c r="J125" s="139">
        <f>BK125</f>
        <v>23435.539999999997</v>
      </c>
      <c r="K125" s="28"/>
      <c r="L125" s="29"/>
      <c r="M125" s="78"/>
      <c r="N125" s="62"/>
      <c r="O125" s="79"/>
      <c r="P125" s="140">
        <f>P126+P143+P155+P157</f>
        <v>44.91863</v>
      </c>
      <c r="Q125" s="79"/>
      <c r="R125" s="140">
        <f>R126+R143+R155+R157</f>
        <v>0.12291210000000001</v>
      </c>
      <c r="S125" s="79"/>
      <c r="T125" s="141">
        <f>T126+T143+T155+T157</f>
        <v>0.28590275000000004</v>
      </c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T125" s="15" t="s">
        <v>69</v>
      </c>
      <c r="AU125" s="15" t="s">
        <v>82</v>
      </c>
      <c r="BK125" s="142">
        <f>BK126+BK143+BK155+BK157</f>
        <v>23435.539999999997</v>
      </c>
    </row>
    <row r="126" s="12" customFormat="1" ht="25.92" customHeight="1">
      <c r="A126" s="12"/>
      <c r="B126" s="143"/>
      <c r="C126" s="12"/>
      <c r="D126" s="144" t="s">
        <v>69</v>
      </c>
      <c r="E126" s="145" t="s">
        <v>109</v>
      </c>
      <c r="F126" s="145" t="s">
        <v>110</v>
      </c>
      <c r="G126" s="12"/>
      <c r="H126" s="12"/>
      <c r="I126" s="12"/>
      <c r="J126" s="146">
        <f>BK126</f>
        <v>15986.969999999999</v>
      </c>
      <c r="K126" s="12"/>
      <c r="L126" s="143"/>
      <c r="M126" s="147"/>
      <c r="N126" s="148"/>
      <c r="O126" s="148"/>
      <c r="P126" s="149">
        <f>P127+P130+P136+P141</f>
        <v>29.912320000000001</v>
      </c>
      <c r="Q126" s="148"/>
      <c r="R126" s="149">
        <f>R127+R130+R136+R141</f>
        <v>0.11379330000000001</v>
      </c>
      <c r="S126" s="148"/>
      <c r="T126" s="150">
        <f>T127+T130+T136+T141</f>
        <v>0.0054999999999999997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144" t="s">
        <v>75</v>
      </c>
      <c r="AT126" s="151" t="s">
        <v>69</v>
      </c>
      <c r="AU126" s="151" t="s">
        <v>70</v>
      </c>
      <c r="AY126" s="144" t="s">
        <v>111</v>
      </c>
      <c r="BK126" s="152">
        <f>BK127+BK130+BK136+BK141</f>
        <v>15986.969999999999</v>
      </c>
    </row>
    <row r="127" s="12" customFormat="1" ht="22.8" customHeight="1">
      <c r="A127" s="12"/>
      <c r="B127" s="143"/>
      <c r="C127" s="12"/>
      <c r="D127" s="144" t="s">
        <v>69</v>
      </c>
      <c r="E127" s="153" t="s">
        <v>112</v>
      </c>
      <c r="F127" s="153" t="s">
        <v>113</v>
      </c>
      <c r="G127" s="12"/>
      <c r="H127" s="12"/>
      <c r="I127" s="12"/>
      <c r="J127" s="154">
        <f>BK127</f>
        <v>5562.9499999999998</v>
      </c>
      <c r="K127" s="12"/>
      <c r="L127" s="143"/>
      <c r="M127" s="147"/>
      <c r="N127" s="148"/>
      <c r="O127" s="148"/>
      <c r="P127" s="149">
        <f>SUM(P128:P129)</f>
        <v>9.5021199999999997</v>
      </c>
      <c r="Q127" s="148"/>
      <c r="R127" s="149">
        <f>SUM(R128:R129)</f>
        <v>0.11095830000000001</v>
      </c>
      <c r="S127" s="148"/>
      <c r="T127" s="150">
        <f>SUM(T128:T129)</f>
        <v>0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144" t="s">
        <v>75</v>
      </c>
      <c r="AT127" s="151" t="s">
        <v>69</v>
      </c>
      <c r="AU127" s="151" t="s">
        <v>75</v>
      </c>
      <c r="AY127" s="144" t="s">
        <v>111</v>
      </c>
      <c r="BK127" s="152">
        <f>SUM(BK128:BK129)</f>
        <v>5562.9499999999998</v>
      </c>
    </row>
    <row r="128" s="2" customFormat="1" ht="16.5" customHeight="1">
      <c r="A128" s="28"/>
      <c r="B128" s="155"/>
      <c r="C128" s="156" t="s">
        <v>75</v>
      </c>
      <c r="D128" s="156" t="s">
        <v>114</v>
      </c>
      <c r="E128" s="157" t="s">
        <v>115</v>
      </c>
      <c r="F128" s="158" t="s">
        <v>116</v>
      </c>
      <c r="G128" s="159" t="s">
        <v>117</v>
      </c>
      <c r="H128" s="160">
        <v>15.035</v>
      </c>
      <c r="I128" s="161">
        <v>206</v>
      </c>
      <c r="J128" s="161">
        <f>ROUND(I128*H128,2)</f>
        <v>3097.21</v>
      </c>
      <c r="K128" s="162"/>
      <c r="L128" s="29"/>
      <c r="M128" s="163" t="s">
        <v>1</v>
      </c>
      <c r="N128" s="164" t="s">
        <v>36</v>
      </c>
      <c r="O128" s="165">
        <v>0.35999999999999999</v>
      </c>
      <c r="P128" s="165">
        <f>O128*H128</f>
        <v>5.4125999999999994</v>
      </c>
      <c r="Q128" s="165">
        <v>0.0043800000000000002</v>
      </c>
      <c r="R128" s="165">
        <f>Q128*H128</f>
        <v>0.065853300000000004</v>
      </c>
      <c r="S128" s="165">
        <v>0</v>
      </c>
      <c r="T128" s="166">
        <f>S128*H128</f>
        <v>0</v>
      </c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R128" s="167" t="s">
        <v>118</v>
      </c>
      <c r="AT128" s="167" t="s">
        <v>114</v>
      </c>
      <c r="AU128" s="167" t="s">
        <v>119</v>
      </c>
      <c r="AY128" s="15" t="s">
        <v>111</v>
      </c>
      <c r="BE128" s="168">
        <f>IF(N128="základní",J128,0)</f>
        <v>0</v>
      </c>
      <c r="BF128" s="168">
        <f>IF(N128="snížená",J128,0)</f>
        <v>3097.21</v>
      </c>
      <c r="BG128" s="168">
        <f>IF(N128="zákl. přenesená",J128,0)</f>
        <v>0</v>
      </c>
      <c r="BH128" s="168">
        <f>IF(N128="sníž. přenesená",J128,0)</f>
        <v>0</v>
      </c>
      <c r="BI128" s="168">
        <f>IF(N128="nulová",J128,0)</f>
        <v>0</v>
      </c>
      <c r="BJ128" s="15" t="s">
        <v>119</v>
      </c>
      <c r="BK128" s="168">
        <f>ROUND(I128*H128,2)</f>
        <v>3097.21</v>
      </c>
      <c r="BL128" s="15" t="s">
        <v>118</v>
      </c>
      <c r="BM128" s="167" t="s">
        <v>120</v>
      </c>
    </row>
    <row r="129" s="2" customFormat="1" ht="16.5" customHeight="1">
      <c r="A129" s="28"/>
      <c r="B129" s="155"/>
      <c r="C129" s="156" t="s">
        <v>119</v>
      </c>
      <c r="D129" s="156" t="s">
        <v>114</v>
      </c>
      <c r="E129" s="157" t="s">
        <v>121</v>
      </c>
      <c r="F129" s="158" t="s">
        <v>122</v>
      </c>
      <c r="G129" s="159" t="s">
        <v>117</v>
      </c>
      <c r="H129" s="160">
        <v>15.035</v>
      </c>
      <c r="I129" s="161">
        <v>164</v>
      </c>
      <c r="J129" s="161">
        <f>ROUND(I129*H129,2)</f>
        <v>2465.7399999999998</v>
      </c>
      <c r="K129" s="162"/>
      <c r="L129" s="29"/>
      <c r="M129" s="163" t="s">
        <v>1</v>
      </c>
      <c r="N129" s="164" t="s">
        <v>36</v>
      </c>
      <c r="O129" s="165">
        <v>0.27200000000000002</v>
      </c>
      <c r="P129" s="165">
        <f>O129*H129</f>
        <v>4.0895200000000003</v>
      </c>
      <c r="Q129" s="165">
        <v>0.0030000000000000001</v>
      </c>
      <c r="R129" s="165">
        <f>Q129*H129</f>
        <v>0.045104999999999999</v>
      </c>
      <c r="S129" s="165">
        <v>0</v>
      </c>
      <c r="T129" s="166">
        <f>S129*H129</f>
        <v>0</v>
      </c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R129" s="167" t="s">
        <v>118</v>
      </c>
      <c r="AT129" s="167" t="s">
        <v>114</v>
      </c>
      <c r="AU129" s="167" t="s">
        <v>119</v>
      </c>
      <c r="AY129" s="15" t="s">
        <v>111</v>
      </c>
      <c r="BE129" s="168">
        <f>IF(N129="základní",J129,0)</f>
        <v>0</v>
      </c>
      <c r="BF129" s="168">
        <f>IF(N129="snížená",J129,0)</f>
        <v>2465.7399999999998</v>
      </c>
      <c r="BG129" s="168">
        <f>IF(N129="zákl. přenesená",J129,0)</f>
        <v>0</v>
      </c>
      <c r="BH129" s="168">
        <f>IF(N129="sníž. přenesená",J129,0)</f>
        <v>0</v>
      </c>
      <c r="BI129" s="168">
        <f>IF(N129="nulová",J129,0)</f>
        <v>0</v>
      </c>
      <c r="BJ129" s="15" t="s">
        <v>119</v>
      </c>
      <c r="BK129" s="168">
        <f>ROUND(I129*H129,2)</f>
        <v>2465.7399999999998</v>
      </c>
      <c r="BL129" s="15" t="s">
        <v>118</v>
      </c>
      <c r="BM129" s="167" t="s">
        <v>123</v>
      </c>
    </row>
    <row r="130" s="12" customFormat="1" ht="22.8" customHeight="1">
      <c r="A130" s="12"/>
      <c r="B130" s="143"/>
      <c r="C130" s="12"/>
      <c r="D130" s="144" t="s">
        <v>69</v>
      </c>
      <c r="E130" s="153" t="s">
        <v>124</v>
      </c>
      <c r="F130" s="153" t="s">
        <v>125</v>
      </c>
      <c r="G130" s="12"/>
      <c r="H130" s="12"/>
      <c r="I130" s="12"/>
      <c r="J130" s="154">
        <f>BK130</f>
        <v>9250.2999999999993</v>
      </c>
      <c r="K130" s="12"/>
      <c r="L130" s="143"/>
      <c r="M130" s="147"/>
      <c r="N130" s="148"/>
      <c r="O130" s="148"/>
      <c r="P130" s="149">
        <f>SUM(P131:P135)</f>
        <v>18.22785</v>
      </c>
      <c r="Q130" s="148"/>
      <c r="R130" s="149">
        <f>SUM(R131:R135)</f>
        <v>0.0028349999999999998</v>
      </c>
      <c r="S130" s="148"/>
      <c r="T130" s="150">
        <f>SUM(T131:T135)</f>
        <v>0.0054999999999999997</v>
      </c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R130" s="144" t="s">
        <v>75</v>
      </c>
      <c r="AT130" s="151" t="s">
        <v>69</v>
      </c>
      <c r="AU130" s="151" t="s">
        <v>75</v>
      </c>
      <c r="AY130" s="144" t="s">
        <v>111</v>
      </c>
      <c r="BK130" s="152">
        <f>SUM(BK131:BK135)</f>
        <v>9250.2999999999993</v>
      </c>
    </row>
    <row r="131" s="2" customFormat="1" ht="21.75" customHeight="1">
      <c r="A131" s="28"/>
      <c r="B131" s="155"/>
      <c r="C131" s="156" t="s">
        <v>126</v>
      </c>
      <c r="D131" s="156" t="s">
        <v>114</v>
      </c>
      <c r="E131" s="157" t="s">
        <v>127</v>
      </c>
      <c r="F131" s="158" t="s">
        <v>128</v>
      </c>
      <c r="G131" s="159" t="s">
        <v>117</v>
      </c>
      <c r="H131" s="160">
        <v>6</v>
      </c>
      <c r="I131" s="161">
        <v>49.799999999999997</v>
      </c>
      <c r="J131" s="161">
        <f>ROUND(I131*H131,2)</f>
        <v>298.80000000000001</v>
      </c>
      <c r="K131" s="162"/>
      <c r="L131" s="29"/>
      <c r="M131" s="163" t="s">
        <v>1</v>
      </c>
      <c r="N131" s="164" t="s">
        <v>36</v>
      </c>
      <c r="O131" s="165">
        <v>0.105</v>
      </c>
      <c r="P131" s="165">
        <f>O131*H131</f>
        <v>0.63</v>
      </c>
      <c r="Q131" s="165">
        <v>0.00012999999999999999</v>
      </c>
      <c r="R131" s="165">
        <f>Q131*H131</f>
        <v>0.00077999999999999988</v>
      </c>
      <c r="S131" s="165">
        <v>0</v>
      </c>
      <c r="T131" s="166">
        <f>S131*H131</f>
        <v>0</v>
      </c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R131" s="167" t="s">
        <v>118</v>
      </c>
      <c r="AT131" s="167" t="s">
        <v>114</v>
      </c>
      <c r="AU131" s="167" t="s">
        <v>119</v>
      </c>
      <c r="AY131" s="15" t="s">
        <v>111</v>
      </c>
      <c r="BE131" s="168">
        <f>IF(N131="základní",J131,0)</f>
        <v>0</v>
      </c>
      <c r="BF131" s="168">
        <f>IF(N131="snížená",J131,0)</f>
        <v>298.80000000000001</v>
      </c>
      <c r="BG131" s="168">
        <f>IF(N131="zákl. přenesená",J131,0)</f>
        <v>0</v>
      </c>
      <c r="BH131" s="168">
        <f>IF(N131="sníž. přenesená",J131,0)</f>
        <v>0</v>
      </c>
      <c r="BI131" s="168">
        <f>IF(N131="nulová",J131,0)</f>
        <v>0</v>
      </c>
      <c r="BJ131" s="15" t="s">
        <v>119</v>
      </c>
      <c r="BK131" s="168">
        <f>ROUND(I131*H131,2)</f>
        <v>298.80000000000001</v>
      </c>
      <c r="BL131" s="15" t="s">
        <v>118</v>
      </c>
      <c r="BM131" s="167" t="s">
        <v>129</v>
      </c>
    </row>
    <row r="132" s="2" customFormat="1" ht="16.5" customHeight="1">
      <c r="A132" s="28"/>
      <c r="B132" s="155"/>
      <c r="C132" s="156" t="s">
        <v>118</v>
      </c>
      <c r="D132" s="156" t="s">
        <v>114</v>
      </c>
      <c r="E132" s="157" t="s">
        <v>130</v>
      </c>
      <c r="F132" s="158" t="s">
        <v>131</v>
      </c>
      <c r="G132" s="159" t="s">
        <v>117</v>
      </c>
      <c r="H132" s="160">
        <v>10</v>
      </c>
      <c r="I132" s="161">
        <v>112</v>
      </c>
      <c r="J132" s="161">
        <f>ROUND(I132*H132,2)</f>
        <v>1120</v>
      </c>
      <c r="K132" s="162"/>
      <c r="L132" s="29"/>
      <c r="M132" s="163" t="s">
        <v>1</v>
      </c>
      <c r="N132" s="164" t="s">
        <v>36</v>
      </c>
      <c r="O132" s="165">
        <v>0.308</v>
      </c>
      <c r="P132" s="165">
        <f>O132*H132</f>
        <v>3.0800000000000001</v>
      </c>
      <c r="Q132" s="165">
        <v>4.0000000000000003E-05</v>
      </c>
      <c r="R132" s="165">
        <f>Q132*H132</f>
        <v>0.00040000000000000002</v>
      </c>
      <c r="S132" s="165">
        <v>0</v>
      </c>
      <c r="T132" s="166">
        <f>S132*H132</f>
        <v>0</v>
      </c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R132" s="167" t="s">
        <v>118</v>
      </c>
      <c r="AT132" s="167" t="s">
        <v>114</v>
      </c>
      <c r="AU132" s="167" t="s">
        <v>119</v>
      </c>
      <c r="AY132" s="15" t="s">
        <v>111</v>
      </c>
      <c r="BE132" s="168">
        <f>IF(N132="základní",J132,0)</f>
        <v>0</v>
      </c>
      <c r="BF132" s="168">
        <f>IF(N132="snížená",J132,0)</f>
        <v>1120</v>
      </c>
      <c r="BG132" s="168">
        <f>IF(N132="zákl. přenesená",J132,0)</f>
        <v>0</v>
      </c>
      <c r="BH132" s="168">
        <f>IF(N132="sníž. přenesená",J132,0)</f>
        <v>0</v>
      </c>
      <c r="BI132" s="168">
        <f>IF(N132="nulová",J132,0)</f>
        <v>0</v>
      </c>
      <c r="BJ132" s="15" t="s">
        <v>119</v>
      </c>
      <c r="BK132" s="168">
        <f>ROUND(I132*H132,2)</f>
        <v>1120</v>
      </c>
      <c r="BL132" s="15" t="s">
        <v>118</v>
      </c>
      <c r="BM132" s="167" t="s">
        <v>132</v>
      </c>
    </row>
    <row r="133" s="2" customFormat="1" ht="16.5" customHeight="1">
      <c r="A133" s="28"/>
      <c r="B133" s="155"/>
      <c r="C133" s="156" t="s">
        <v>133</v>
      </c>
      <c r="D133" s="156" t="s">
        <v>114</v>
      </c>
      <c r="E133" s="157" t="s">
        <v>134</v>
      </c>
      <c r="F133" s="158" t="s">
        <v>135</v>
      </c>
      <c r="G133" s="159" t="s">
        <v>136</v>
      </c>
      <c r="H133" s="160">
        <v>40</v>
      </c>
      <c r="I133" s="161">
        <v>120</v>
      </c>
      <c r="J133" s="161">
        <f>ROUND(I133*H133,2)</f>
        <v>4800</v>
      </c>
      <c r="K133" s="162"/>
      <c r="L133" s="29"/>
      <c r="M133" s="163" t="s">
        <v>1</v>
      </c>
      <c r="N133" s="164" t="s">
        <v>36</v>
      </c>
      <c r="O133" s="165">
        <v>0.13</v>
      </c>
      <c r="P133" s="165">
        <f>O133*H133</f>
        <v>5.2000000000000002</v>
      </c>
      <c r="Q133" s="165">
        <v>4.0000000000000003E-05</v>
      </c>
      <c r="R133" s="165">
        <f>Q133*H133</f>
        <v>0.0016000000000000001</v>
      </c>
      <c r="S133" s="165">
        <v>0</v>
      </c>
      <c r="T133" s="166">
        <f>S133*H133</f>
        <v>0</v>
      </c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R133" s="167" t="s">
        <v>118</v>
      </c>
      <c r="AT133" s="167" t="s">
        <v>114</v>
      </c>
      <c r="AU133" s="167" t="s">
        <v>119</v>
      </c>
      <c r="AY133" s="15" t="s">
        <v>111</v>
      </c>
      <c r="BE133" s="168">
        <f>IF(N133="základní",J133,0)</f>
        <v>0</v>
      </c>
      <c r="BF133" s="168">
        <f>IF(N133="snížená",J133,0)</f>
        <v>4800</v>
      </c>
      <c r="BG133" s="168">
        <f>IF(N133="zákl. přenesená",J133,0)</f>
        <v>0</v>
      </c>
      <c r="BH133" s="168">
        <f>IF(N133="sníž. přenesená",J133,0)</f>
        <v>0</v>
      </c>
      <c r="BI133" s="168">
        <f>IF(N133="nulová",J133,0)</f>
        <v>0</v>
      </c>
      <c r="BJ133" s="15" t="s">
        <v>119</v>
      </c>
      <c r="BK133" s="168">
        <f>ROUND(I133*H133,2)</f>
        <v>4800</v>
      </c>
      <c r="BL133" s="15" t="s">
        <v>118</v>
      </c>
      <c r="BM133" s="167" t="s">
        <v>137</v>
      </c>
    </row>
    <row r="134" s="2" customFormat="1" ht="16.5" customHeight="1">
      <c r="A134" s="28"/>
      <c r="B134" s="155"/>
      <c r="C134" s="156" t="s">
        <v>112</v>
      </c>
      <c r="D134" s="156" t="s">
        <v>114</v>
      </c>
      <c r="E134" s="157" t="s">
        <v>138</v>
      </c>
      <c r="F134" s="158" t="s">
        <v>139</v>
      </c>
      <c r="G134" s="159" t="s">
        <v>140</v>
      </c>
      <c r="H134" s="160">
        <v>5.5</v>
      </c>
      <c r="I134" s="161">
        <v>122</v>
      </c>
      <c r="J134" s="161">
        <f>ROUND(I134*H134,2)</f>
        <v>671</v>
      </c>
      <c r="K134" s="162"/>
      <c r="L134" s="29"/>
      <c r="M134" s="163" t="s">
        <v>1</v>
      </c>
      <c r="N134" s="164" t="s">
        <v>36</v>
      </c>
      <c r="O134" s="165">
        <v>0.29999999999999999</v>
      </c>
      <c r="P134" s="165">
        <f>O134*H134</f>
        <v>1.6499999999999999</v>
      </c>
      <c r="Q134" s="165">
        <v>1.0000000000000001E-05</v>
      </c>
      <c r="R134" s="165">
        <f>Q134*H134</f>
        <v>5.5000000000000002E-05</v>
      </c>
      <c r="S134" s="165">
        <v>0.001</v>
      </c>
      <c r="T134" s="166">
        <f>S134*H134</f>
        <v>0.0054999999999999997</v>
      </c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R134" s="167" t="s">
        <v>118</v>
      </c>
      <c r="AT134" s="167" t="s">
        <v>114</v>
      </c>
      <c r="AU134" s="167" t="s">
        <v>119</v>
      </c>
      <c r="AY134" s="15" t="s">
        <v>111</v>
      </c>
      <c r="BE134" s="168">
        <f>IF(N134="základní",J134,0)</f>
        <v>0</v>
      </c>
      <c r="BF134" s="168">
        <f>IF(N134="snížená",J134,0)</f>
        <v>671</v>
      </c>
      <c r="BG134" s="168">
        <f>IF(N134="zákl. přenesená",J134,0)</f>
        <v>0</v>
      </c>
      <c r="BH134" s="168">
        <f>IF(N134="sníž. přenesená",J134,0)</f>
        <v>0</v>
      </c>
      <c r="BI134" s="168">
        <f>IF(N134="nulová",J134,0)</f>
        <v>0</v>
      </c>
      <c r="BJ134" s="15" t="s">
        <v>119</v>
      </c>
      <c r="BK134" s="168">
        <f>ROUND(I134*H134,2)</f>
        <v>671</v>
      </c>
      <c r="BL134" s="15" t="s">
        <v>118</v>
      </c>
      <c r="BM134" s="167" t="s">
        <v>141</v>
      </c>
    </row>
    <row r="135" s="2" customFormat="1" ht="16.5" customHeight="1">
      <c r="A135" s="28"/>
      <c r="B135" s="155"/>
      <c r="C135" s="156" t="s">
        <v>142</v>
      </c>
      <c r="D135" s="156" t="s">
        <v>114</v>
      </c>
      <c r="E135" s="157" t="s">
        <v>143</v>
      </c>
      <c r="F135" s="158" t="s">
        <v>144</v>
      </c>
      <c r="G135" s="159" t="s">
        <v>117</v>
      </c>
      <c r="H135" s="160">
        <v>15.035</v>
      </c>
      <c r="I135" s="161">
        <v>157</v>
      </c>
      <c r="J135" s="161">
        <f>ROUND(I135*H135,2)</f>
        <v>2360.5</v>
      </c>
      <c r="K135" s="162"/>
      <c r="L135" s="29"/>
      <c r="M135" s="163" t="s">
        <v>1</v>
      </c>
      <c r="N135" s="164" t="s">
        <v>36</v>
      </c>
      <c r="O135" s="165">
        <v>0.51000000000000001</v>
      </c>
      <c r="P135" s="165">
        <f>O135*H135</f>
        <v>7.6678500000000005</v>
      </c>
      <c r="Q135" s="165">
        <v>0</v>
      </c>
      <c r="R135" s="165">
        <f>Q135*H135</f>
        <v>0</v>
      </c>
      <c r="S135" s="165">
        <v>0</v>
      </c>
      <c r="T135" s="166">
        <f>S135*H135</f>
        <v>0</v>
      </c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R135" s="167" t="s">
        <v>118</v>
      </c>
      <c r="AT135" s="167" t="s">
        <v>114</v>
      </c>
      <c r="AU135" s="167" t="s">
        <v>119</v>
      </c>
      <c r="AY135" s="15" t="s">
        <v>111</v>
      </c>
      <c r="BE135" s="168">
        <f>IF(N135="základní",J135,0)</f>
        <v>0</v>
      </c>
      <c r="BF135" s="168">
        <f>IF(N135="snížená",J135,0)</f>
        <v>2360.5</v>
      </c>
      <c r="BG135" s="168">
        <f>IF(N135="zákl. přenesená",J135,0)</f>
        <v>0</v>
      </c>
      <c r="BH135" s="168">
        <f>IF(N135="sníž. přenesená",J135,0)</f>
        <v>0</v>
      </c>
      <c r="BI135" s="168">
        <f>IF(N135="nulová",J135,0)</f>
        <v>0</v>
      </c>
      <c r="BJ135" s="15" t="s">
        <v>119</v>
      </c>
      <c r="BK135" s="168">
        <f>ROUND(I135*H135,2)</f>
        <v>2360.5</v>
      </c>
      <c r="BL135" s="15" t="s">
        <v>118</v>
      </c>
      <c r="BM135" s="167" t="s">
        <v>145</v>
      </c>
    </row>
    <row r="136" s="12" customFormat="1" ht="22.8" customHeight="1">
      <c r="A136" s="12"/>
      <c r="B136" s="143"/>
      <c r="C136" s="12"/>
      <c r="D136" s="144" t="s">
        <v>69</v>
      </c>
      <c r="E136" s="153" t="s">
        <v>146</v>
      </c>
      <c r="F136" s="153" t="s">
        <v>147</v>
      </c>
      <c r="G136" s="12"/>
      <c r="H136" s="12"/>
      <c r="I136" s="12"/>
      <c r="J136" s="154">
        <f>BK136</f>
        <v>1002.72</v>
      </c>
      <c r="K136" s="12"/>
      <c r="L136" s="143"/>
      <c r="M136" s="147"/>
      <c r="N136" s="148"/>
      <c r="O136" s="148"/>
      <c r="P136" s="149">
        <f>SUM(P137:P140)</f>
        <v>1.6602299999999999</v>
      </c>
      <c r="Q136" s="148"/>
      <c r="R136" s="149">
        <f>SUM(R137:R140)</f>
        <v>0</v>
      </c>
      <c r="S136" s="148"/>
      <c r="T136" s="150">
        <f>SUM(T137:T140)</f>
        <v>0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144" t="s">
        <v>75</v>
      </c>
      <c r="AT136" s="151" t="s">
        <v>69</v>
      </c>
      <c r="AU136" s="151" t="s">
        <v>75</v>
      </c>
      <c r="AY136" s="144" t="s">
        <v>111</v>
      </c>
      <c r="BK136" s="152">
        <f>SUM(BK137:BK140)</f>
        <v>1002.72</v>
      </c>
    </row>
    <row r="137" s="2" customFormat="1" ht="16.5" customHeight="1">
      <c r="A137" s="28"/>
      <c r="B137" s="155"/>
      <c r="C137" s="156" t="s">
        <v>148</v>
      </c>
      <c r="D137" s="156" t="s">
        <v>114</v>
      </c>
      <c r="E137" s="157" t="s">
        <v>149</v>
      </c>
      <c r="F137" s="158" t="s">
        <v>150</v>
      </c>
      <c r="G137" s="159" t="s">
        <v>151</v>
      </c>
      <c r="H137" s="160">
        <v>0.28599999999999998</v>
      </c>
      <c r="I137" s="161">
        <v>1810</v>
      </c>
      <c r="J137" s="161">
        <f>ROUND(I137*H137,2)</f>
        <v>517.65999999999997</v>
      </c>
      <c r="K137" s="162"/>
      <c r="L137" s="29"/>
      <c r="M137" s="163" t="s">
        <v>1</v>
      </c>
      <c r="N137" s="164" t="s">
        <v>36</v>
      </c>
      <c r="O137" s="165">
        <v>5.46</v>
      </c>
      <c r="P137" s="165">
        <f>O137*H137</f>
        <v>1.5615599999999998</v>
      </c>
      <c r="Q137" s="165">
        <v>0</v>
      </c>
      <c r="R137" s="165">
        <f>Q137*H137</f>
        <v>0</v>
      </c>
      <c r="S137" s="165">
        <v>0</v>
      </c>
      <c r="T137" s="166">
        <f>S137*H137</f>
        <v>0</v>
      </c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R137" s="167" t="s">
        <v>118</v>
      </c>
      <c r="AT137" s="167" t="s">
        <v>114</v>
      </c>
      <c r="AU137" s="167" t="s">
        <v>119</v>
      </c>
      <c r="AY137" s="15" t="s">
        <v>111</v>
      </c>
      <c r="BE137" s="168">
        <f>IF(N137="základní",J137,0)</f>
        <v>0</v>
      </c>
      <c r="BF137" s="168">
        <f>IF(N137="snížená",J137,0)</f>
        <v>517.65999999999997</v>
      </c>
      <c r="BG137" s="168">
        <f>IF(N137="zákl. přenesená",J137,0)</f>
        <v>0</v>
      </c>
      <c r="BH137" s="168">
        <f>IF(N137="sníž. přenesená",J137,0)</f>
        <v>0</v>
      </c>
      <c r="BI137" s="168">
        <f>IF(N137="nulová",J137,0)</f>
        <v>0</v>
      </c>
      <c r="BJ137" s="15" t="s">
        <v>119</v>
      </c>
      <c r="BK137" s="168">
        <f>ROUND(I137*H137,2)</f>
        <v>517.65999999999997</v>
      </c>
      <c r="BL137" s="15" t="s">
        <v>118</v>
      </c>
      <c r="BM137" s="167" t="s">
        <v>152</v>
      </c>
    </row>
    <row r="138" s="2" customFormat="1" ht="16.5" customHeight="1">
      <c r="A138" s="28"/>
      <c r="B138" s="155"/>
      <c r="C138" s="156" t="s">
        <v>124</v>
      </c>
      <c r="D138" s="156" t="s">
        <v>114</v>
      </c>
      <c r="E138" s="157" t="s">
        <v>153</v>
      </c>
      <c r="F138" s="158" t="s">
        <v>154</v>
      </c>
      <c r="G138" s="159" t="s">
        <v>151</v>
      </c>
      <c r="H138" s="160">
        <v>4.29</v>
      </c>
      <c r="I138" s="161">
        <v>10.199999999999999</v>
      </c>
      <c r="J138" s="161">
        <f>ROUND(I138*H138,2)</f>
        <v>43.759999999999998</v>
      </c>
      <c r="K138" s="162"/>
      <c r="L138" s="29"/>
      <c r="M138" s="163" t="s">
        <v>1</v>
      </c>
      <c r="N138" s="164" t="s">
        <v>36</v>
      </c>
      <c r="O138" s="165">
        <v>0.0060000000000000001</v>
      </c>
      <c r="P138" s="165">
        <f>O138*H138</f>
        <v>0.025740000000000002</v>
      </c>
      <c r="Q138" s="165">
        <v>0</v>
      </c>
      <c r="R138" s="165">
        <f>Q138*H138</f>
        <v>0</v>
      </c>
      <c r="S138" s="165">
        <v>0</v>
      </c>
      <c r="T138" s="166">
        <f>S138*H138</f>
        <v>0</v>
      </c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R138" s="167" t="s">
        <v>118</v>
      </c>
      <c r="AT138" s="167" t="s">
        <v>114</v>
      </c>
      <c r="AU138" s="167" t="s">
        <v>119</v>
      </c>
      <c r="AY138" s="15" t="s">
        <v>111</v>
      </c>
      <c r="BE138" s="168">
        <f>IF(N138="základní",J138,0)</f>
        <v>0</v>
      </c>
      <c r="BF138" s="168">
        <f>IF(N138="snížená",J138,0)</f>
        <v>43.759999999999998</v>
      </c>
      <c r="BG138" s="168">
        <f>IF(N138="zákl. přenesená",J138,0)</f>
        <v>0</v>
      </c>
      <c r="BH138" s="168">
        <f>IF(N138="sníž. přenesená",J138,0)</f>
        <v>0</v>
      </c>
      <c r="BI138" s="168">
        <f>IF(N138="nulová",J138,0)</f>
        <v>0</v>
      </c>
      <c r="BJ138" s="15" t="s">
        <v>119</v>
      </c>
      <c r="BK138" s="168">
        <f>ROUND(I138*H138,2)</f>
        <v>43.759999999999998</v>
      </c>
      <c r="BL138" s="15" t="s">
        <v>118</v>
      </c>
      <c r="BM138" s="167" t="s">
        <v>155</v>
      </c>
    </row>
    <row r="139" s="2" customFormat="1" ht="16.5" customHeight="1">
      <c r="A139" s="28"/>
      <c r="B139" s="155"/>
      <c r="C139" s="156" t="s">
        <v>156</v>
      </c>
      <c r="D139" s="156" t="s">
        <v>114</v>
      </c>
      <c r="E139" s="157" t="s">
        <v>157</v>
      </c>
      <c r="F139" s="158" t="s">
        <v>158</v>
      </c>
      <c r="G139" s="159" t="s">
        <v>151</v>
      </c>
      <c r="H139" s="160">
        <v>0.28599999999999998</v>
      </c>
      <c r="I139" s="161">
        <v>333</v>
      </c>
      <c r="J139" s="161">
        <f>ROUND(I139*H139,2)</f>
        <v>95.239999999999995</v>
      </c>
      <c r="K139" s="162"/>
      <c r="L139" s="29"/>
      <c r="M139" s="163" t="s">
        <v>1</v>
      </c>
      <c r="N139" s="164" t="s">
        <v>36</v>
      </c>
      <c r="O139" s="165">
        <v>0.255</v>
      </c>
      <c r="P139" s="165">
        <f>O139*H139</f>
        <v>0.072929999999999995</v>
      </c>
      <c r="Q139" s="165">
        <v>0</v>
      </c>
      <c r="R139" s="165">
        <f>Q139*H139</f>
        <v>0</v>
      </c>
      <c r="S139" s="165">
        <v>0</v>
      </c>
      <c r="T139" s="166">
        <f>S139*H139</f>
        <v>0</v>
      </c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R139" s="167" t="s">
        <v>118</v>
      </c>
      <c r="AT139" s="167" t="s">
        <v>114</v>
      </c>
      <c r="AU139" s="167" t="s">
        <v>119</v>
      </c>
      <c r="AY139" s="15" t="s">
        <v>111</v>
      </c>
      <c r="BE139" s="168">
        <f>IF(N139="základní",J139,0)</f>
        <v>0</v>
      </c>
      <c r="BF139" s="168">
        <f>IF(N139="snížená",J139,0)</f>
        <v>95.239999999999995</v>
      </c>
      <c r="BG139" s="168">
        <f>IF(N139="zákl. přenesená",J139,0)</f>
        <v>0</v>
      </c>
      <c r="BH139" s="168">
        <f>IF(N139="sníž. přenesená",J139,0)</f>
        <v>0</v>
      </c>
      <c r="BI139" s="168">
        <f>IF(N139="nulová",J139,0)</f>
        <v>0</v>
      </c>
      <c r="BJ139" s="15" t="s">
        <v>119</v>
      </c>
      <c r="BK139" s="168">
        <f>ROUND(I139*H139,2)</f>
        <v>95.239999999999995</v>
      </c>
      <c r="BL139" s="15" t="s">
        <v>118</v>
      </c>
      <c r="BM139" s="167" t="s">
        <v>159</v>
      </c>
    </row>
    <row r="140" s="2" customFormat="1" ht="21.75" customHeight="1">
      <c r="A140" s="28"/>
      <c r="B140" s="155"/>
      <c r="C140" s="156" t="s">
        <v>160</v>
      </c>
      <c r="D140" s="156" t="s">
        <v>114</v>
      </c>
      <c r="E140" s="157" t="s">
        <v>161</v>
      </c>
      <c r="F140" s="158" t="s">
        <v>162</v>
      </c>
      <c r="G140" s="159" t="s">
        <v>151</v>
      </c>
      <c r="H140" s="160">
        <v>0.28599999999999998</v>
      </c>
      <c r="I140" s="161">
        <v>1210</v>
      </c>
      <c r="J140" s="161">
        <f>ROUND(I140*H140,2)</f>
        <v>346.06</v>
      </c>
      <c r="K140" s="162"/>
      <c r="L140" s="29"/>
      <c r="M140" s="163" t="s">
        <v>1</v>
      </c>
      <c r="N140" s="164" t="s">
        <v>36</v>
      </c>
      <c r="O140" s="165">
        <v>0</v>
      </c>
      <c r="P140" s="165">
        <f>O140*H140</f>
        <v>0</v>
      </c>
      <c r="Q140" s="165">
        <v>0</v>
      </c>
      <c r="R140" s="165">
        <f>Q140*H140</f>
        <v>0</v>
      </c>
      <c r="S140" s="165">
        <v>0</v>
      </c>
      <c r="T140" s="166">
        <f>S140*H140</f>
        <v>0</v>
      </c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R140" s="167" t="s">
        <v>118</v>
      </c>
      <c r="AT140" s="167" t="s">
        <v>114</v>
      </c>
      <c r="AU140" s="167" t="s">
        <v>119</v>
      </c>
      <c r="AY140" s="15" t="s">
        <v>111</v>
      </c>
      <c r="BE140" s="168">
        <f>IF(N140="základní",J140,0)</f>
        <v>0</v>
      </c>
      <c r="BF140" s="168">
        <f>IF(N140="snížená",J140,0)</f>
        <v>346.06</v>
      </c>
      <c r="BG140" s="168">
        <f>IF(N140="zákl. přenesená",J140,0)</f>
        <v>0</v>
      </c>
      <c r="BH140" s="168">
        <f>IF(N140="sníž. přenesená",J140,0)</f>
        <v>0</v>
      </c>
      <c r="BI140" s="168">
        <f>IF(N140="nulová",J140,0)</f>
        <v>0</v>
      </c>
      <c r="BJ140" s="15" t="s">
        <v>119</v>
      </c>
      <c r="BK140" s="168">
        <f>ROUND(I140*H140,2)</f>
        <v>346.06</v>
      </c>
      <c r="BL140" s="15" t="s">
        <v>118</v>
      </c>
      <c r="BM140" s="167" t="s">
        <v>163</v>
      </c>
    </row>
    <row r="141" s="12" customFormat="1" ht="22.8" customHeight="1">
      <c r="A141" s="12"/>
      <c r="B141" s="143"/>
      <c r="C141" s="12"/>
      <c r="D141" s="144" t="s">
        <v>69</v>
      </c>
      <c r="E141" s="153" t="s">
        <v>164</v>
      </c>
      <c r="F141" s="153" t="s">
        <v>165</v>
      </c>
      <c r="G141" s="12"/>
      <c r="H141" s="12"/>
      <c r="I141" s="12"/>
      <c r="J141" s="154">
        <f>BK141</f>
        <v>171</v>
      </c>
      <c r="K141" s="12"/>
      <c r="L141" s="143"/>
      <c r="M141" s="147"/>
      <c r="N141" s="148"/>
      <c r="O141" s="148"/>
      <c r="P141" s="149">
        <f>P142</f>
        <v>0.52212000000000003</v>
      </c>
      <c r="Q141" s="148"/>
      <c r="R141" s="149">
        <f>R142</f>
        <v>0</v>
      </c>
      <c r="S141" s="148"/>
      <c r="T141" s="150">
        <f>T142</f>
        <v>0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144" t="s">
        <v>75</v>
      </c>
      <c r="AT141" s="151" t="s">
        <v>69</v>
      </c>
      <c r="AU141" s="151" t="s">
        <v>75</v>
      </c>
      <c r="AY141" s="144" t="s">
        <v>111</v>
      </c>
      <c r="BK141" s="152">
        <f>BK142</f>
        <v>171</v>
      </c>
    </row>
    <row r="142" s="2" customFormat="1" ht="16.5" customHeight="1">
      <c r="A142" s="28"/>
      <c r="B142" s="155"/>
      <c r="C142" s="156" t="s">
        <v>166</v>
      </c>
      <c r="D142" s="156" t="s">
        <v>114</v>
      </c>
      <c r="E142" s="157" t="s">
        <v>167</v>
      </c>
      <c r="F142" s="158" t="s">
        <v>168</v>
      </c>
      <c r="G142" s="159" t="s">
        <v>151</v>
      </c>
      <c r="H142" s="160">
        <v>0.114</v>
      </c>
      <c r="I142" s="161">
        <v>1500</v>
      </c>
      <c r="J142" s="161">
        <f>ROUND(I142*H142,2)</f>
        <v>171</v>
      </c>
      <c r="K142" s="162"/>
      <c r="L142" s="29"/>
      <c r="M142" s="163" t="s">
        <v>1</v>
      </c>
      <c r="N142" s="164" t="s">
        <v>36</v>
      </c>
      <c r="O142" s="165">
        <v>4.5800000000000001</v>
      </c>
      <c r="P142" s="165">
        <f>O142*H142</f>
        <v>0.52212000000000003</v>
      </c>
      <c r="Q142" s="165">
        <v>0</v>
      </c>
      <c r="R142" s="165">
        <f>Q142*H142</f>
        <v>0</v>
      </c>
      <c r="S142" s="165">
        <v>0</v>
      </c>
      <c r="T142" s="166">
        <f>S142*H142</f>
        <v>0</v>
      </c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R142" s="167" t="s">
        <v>118</v>
      </c>
      <c r="AT142" s="167" t="s">
        <v>114</v>
      </c>
      <c r="AU142" s="167" t="s">
        <v>119</v>
      </c>
      <c r="AY142" s="15" t="s">
        <v>111</v>
      </c>
      <c r="BE142" s="168">
        <f>IF(N142="základní",J142,0)</f>
        <v>0</v>
      </c>
      <c r="BF142" s="168">
        <f>IF(N142="snížená",J142,0)</f>
        <v>171</v>
      </c>
      <c r="BG142" s="168">
        <f>IF(N142="zákl. přenesená",J142,0)</f>
        <v>0</v>
      </c>
      <c r="BH142" s="168">
        <f>IF(N142="sníž. přenesená",J142,0)</f>
        <v>0</v>
      </c>
      <c r="BI142" s="168">
        <f>IF(N142="nulová",J142,0)</f>
        <v>0</v>
      </c>
      <c r="BJ142" s="15" t="s">
        <v>119</v>
      </c>
      <c r="BK142" s="168">
        <f>ROUND(I142*H142,2)</f>
        <v>171</v>
      </c>
      <c r="BL142" s="15" t="s">
        <v>118</v>
      </c>
      <c r="BM142" s="167" t="s">
        <v>169</v>
      </c>
    </row>
    <row r="143" s="12" customFormat="1" ht="25.92" customHeight="1">
      <c r="A143" s="12"/>
      <c r="B143" s="143"/>
      <c r="C143" s="12"/>
      <c r="D143" s="144" t="s">
        <v>69</v>
      </c>
      <c r="E143" s="145" t="s">
        <v>170</v>
      </c>
      <c r="F143" s="145" t="s">
        <v>171</v>
      </c>
      <c r="G143" s="12"/>
      <c r="H143" s="12"/>
      <c r="I143" s="12"/>
      <c r="J143" s="146">
        <f>BK143</f>
        <v>4167.4000000000005</v>
      </c>
      <c r="K143" s="12"/>
      <c r="L143" s="143"/>
      <c r="M143" s="147"/>
      <c r="N143" s="148"/>
      <c r="O143" s="148"/>
      <c r="P143" s="149">
        <f>P144+P147+P149+P152</f>
        <v>7.00631</v>
      </c>
      <c r="Q143" s="148"/>
      <c r="R143" s="149">
        <f>R144+R147+R149+R152</f>
        <v>0.0091187999999999998</v>
      </c>
      <c r="S143" s="148"/>
      <c r="T143" s="150">
        <f>T144+T147+T149+T152</f>
        <v>0.28040275000000003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144" t="s">
        <v>119</v>
      </c>
      <c r="AT143" s="151" t="s">
        <v>69</v>
      </c>
      <c r="AU143" s="151" t="s">
        <v>70</v>
      </c>
      <c r="AY143" s="144" t="s">
        <v>111</v>
      </c>
      <c r="BK143" s="152">
        <f>BK144+BK147+BK149+BK152</f>
        <v>4167.4000000000005</v>
      </c>
    </row>
    <row r="144" s="12" customFormat="1" ht="22.8" customHeight="1">
      <c r="A144" s="12"/>
      <c r="B144" s="143"/>
      <c r="C144" s="12"/>
      <c r="D144" s="144" t="s">
        <v>69</v>
      </c>
      <c r="E144" s="153" t="s">
        <v>172</v>
      </c>
      <c r="F144" s="153" t="s">
        <v>173</v>
      </c>
      <c r="G144" s="12"/>
      <c r="H144" s="12"/>
      <c r="I144" s="12"/>
      <c r="J144" s="154">
        <f>BK144</f>
        <v>989.87000000000012</v>
      </c>
      <c r="K144" s="12"/>
      <c r="L144" s="143"/>
      <c r="M144" s="147"/>
      <c r="N144" s="148"/>
      <c r="O144" s="148"/>
      <c r="P144" s="149">
        <f>SUM(P145:P146)</f>
        <v>0.81189</v>
      </c>
      <c r="Q144" s="148"/>
      <c r="R144" s="149">
        <f>SUM(R145:R146)</f>
        <v>0.001902</v>
      </c>
      <c r="S144" s="148"/>
      <c r="T144" s="150">
        <f>SUM(T145:T146)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144" t="s">
        <v>119</v>
      </c>
      <c r="AT144" s="151" t="s">
        <v>69</v>
      </c>
      <c r="AU144" s="151" t="s">
        <v>75</v>
      </c>
      <c r="AY144" s="144" t="s">
        <v>111</v>
      </c>
      <c r="BK144" s="152">
        <f>SUM(BK145:BK146)</f>
        <v>989.87000000000012</v>
      </c>
    </row>
    <row r="145" s="2" customFormat="1" ht="16.5" customHeight="1">
      <c r="A145" s="28"/>
      <c r="B145" s="155"/>
      <c r="C145" s="156" t="s">
        <v>174</v>
      </c>
      <c r="D145" s="156" t="s">
        <v>114</v>
      </c>
      <c r="E145" s="157" t="s">
        <v>175</v>
      </c>
      <c r="F145" s="158" t="s">
        <v>176</v>
      </c>
      <c r="G145" s="159" t="s">
        <v>117</v>
      </c>
      <c r="H145" s="160">
        <v>15.035</v>
      </c>
      <c r="I145" s="161">
        <v>22.699999999999999</v>
      </c>
      <c r="J145" s="161">
        <f>ROUND(I145*H145,2)</f>
        <v>341.29000000000002</v>
      </c>
      <c r="K145" s="162"/>
      <c r="L145" s="29"/>
      <c r="M145" s="163" t="s">
        <v>1</v>
      </c>
      <c r="N145" s="164" t="s">
        <v>36</v>
      </c>
      <c r="O145" s="165">
        <v>0.053999999999999999</v>
      </c>
      <c r="P145" s="165">
        <f>O145*H145</f>
        <v>0.81189</v>
      </c>
      <c r="Q145" s="165">
        <v>0</v>
      </c>
      <c r="R145" s="165">
        <f>Q145*H145</f>
        <v>0</v>
      </c>
      <c r="S145" s="165">
        <v>0</v>
      </c>
      <c r="T145" s="166">
        <f>S145*H145</f>
        <v>0</v>
      </c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R145" s="167" t="s">
        <v>177</v>
      </c>
      <c r="AT145" s="167" t="s">
        <v>114</v>
      </c>
      <c r="AU145" s="167" t="s">
        <v>119</v>
      </c>
      <c r="AY145" s="15" t="s">
        <v>111</v>
      </c>
      <c r="BE145" s="168">
        <f>IF(N145="základní",J145,0)</f>
        <v>0</v>
      </c>
      <c r="BF145" s="168">
        <f>IF(N145="snížená",J145,0)</f>
        <v>341.29000000000002</v>
      </c>
      <c r="BG145" s="168">
        <f>IF(N145="zákl. přenesená",J145,0)</f>
        <v>0</v>
      </c>
      <c r="BH145" s="168">
        <f>IF(N145="sníž. přenesená",J145,0)</f>
        <v>0</v>
      </c>
      <c r="BI145" s="168">
        <f>IF(N145="nulová",J145,0)</f>
        <v>0</v>
      </c>
      <c r="BJ145" s="15" t="s">
        <v>119</v>
      </c>
      <c r="BK145" s="168">
        <f>ROUND(I145*H145,2)</f>
        <v>341.29000000000002</v>
      </c>
      <c r="BL145" s="15" t="s">
        <v>177</v>
      </c>
      <c r="BM145" s="167" t="s">
        <v>178</v>
      </c>
    </row>
    <row r="146" s="2" customFormat="1" ht="16.5" customHeight="1">
      <c r="A146" s="28"/>
      <c r="B146" s="155"/>
      <c r="C146" s="169" t="s">
        <v>179</v>
      </c>
      <c r="D146" s="169" t="s">
        <v>180</v>
      </c>
      <c r="E146" s="170" t="s">
        <v>181</v>
      </c>
      <c r="F146" s="171" t="s">
        <v>182</v>
      </c>
      <c r="G146" s="172" t="s">
        <v>183</v>
      </c>
      <c r="H146" s="173">
        <v>1.9019999999999999</v>
      </c>
      <c r="I146" s="174">
        <v>341</v>
      </c>
      <c r="J146" s="174">
        <f>ROUND(I146*H146,2)</f>
        <v>648.58000000000004</v>
      </c>
      <c r="K146" s="175"/>
      <c r="L146" s="176"/>
      <c r="M146" s="177" t="s">
        <v>1</v>
      </c>
      <c r="N146" s="178" t="s">
        <v>36</v>
      </c>
      <c r="O146" s="165">
        <v>0</v>
      </c>
      <c r="P146" s="165">
        <f>O146*H146</f>
        <v>0</v>
      </c>
      <c r="Q146" s="165">
        <v>0.001</v>
      </c>
      <c r="R146" s="165">
        <f>Q146*H146</f>
        <v>0.001902</v>
      </c>
      <c r="S146" s="165">
        <v>0</v>
      </c>
      <c r="T146" s="166">
        <f>S146*H146</f>
        <v>0</v>
      </c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R146" s="167" t="s">
        <v>184</v>
      </c>
      <c r="AT146" s="167" t="s">
        <v>180</v>
      </c>
      <c r="AU146" s="167" t="s">
        <v>119</v>
      </c>
      <c r="AY146" s="15" t="s">
        <v>111</v>
      </c>
      <c r="BE146" s="168">
        <f>IF(N146="základní",J146,0)</f>
        <v>0</v>
      </c>
      <c r="BF146" s="168">
        <f>IF(N146="snížená",J146,0)</f>
        <v>648.58000000000004</v>
      </c>
      <c r="BG146" s="168">
        <f>IF(N146="zákl. přenesená",J146,0)</f>
        <v>0</v>
      </c>
      <c r="BH146" s="168">
        <f>IF(N146="sníž. přenesená",J146,0)</f>
        <v>0</v>
      </c>
      <c r="BI146" s="168">
        <f>IF(N146="nulová",J146,0)</f>
        <v>0</v>
      </c>
      <c r="BJ146" s="15" t="s">
        <v>119</v>
      </c>
      <c r="BK146" s="168">
        <f>ROUND(I146*H146,2)</f>
        <v>648.58000000000004</v>
      </c>
      <c r="BL146" s="15" t="s">
        <v>177</v>
      </c>
      <c r="BM146" s="167" t="s">
        <v>185</v>
      </c>
    </row>
    <row r="147" s="12" customFormat="1" ht="22.8" customHeight="1">
      <c r="A147" s="12"/>
      <c r="B147" s="143"/>
      <c r="C147" s="12"/>
      <c r="D147" s="144" t="s">
        <v>69</v>
      </c>
      <c r="E147" s="153" t="s">
        <v>186</v>
      </c>
      <c r="F147" s="153" t="s">
        <v>187</v>
      </c>
      <c r="G147" s="12"/>
      <c r="H147" s="12"/>
      <c r="I147" s="12"/>
      <c r="J147" s="154">
        <f>BK147</f>
        <v>392.41000000000002</v>
      </c>
      <c r="K147" s="12"/>
      <c r="L147" s="143"/>
      <c r="M147" s="147"/>
      <c r="N147" s="148"/>
      <c r="O147" s="148"/>
      <c r="P147" s="149">
        <f>P148</f>
        <v>0.87203000000000008</v>
      </c>
      <c r="Q147" s="148"/>
      <c r="R147" s="149">
        <f>R148</f>
        <v>0</v>
      </c>
      <c r="S147" s="148"/>
      <c r="T147" s="150">
        <f>T148</f>
        <v>0.021048999999999998</v>
      </c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R147" s="144" t="s">
        <v>119</v>
      </c>
      <c r="AT147" s="151" t="s">
        <v>69</v>
      </c>
      <c r="AU147" s="151" t="s">
        <v>75</v>
      </c>
      <c r="AY147" s="144" t="s">
        <v>111</v>
      </c>
      <c r="BK147" s="152">
        <f>BK148</f>
        <v>392.41000000000002</v>
      </c>
    </row>
    <row r="148" s="2" customFormat="1" ht="16.5" customHeight="1">
      <c r="A148" s="28"/>
      <c r="B148" s="155"/>
      <c r="C148" s="156" t="s">
        <v>8</v>
      </c>
      <c r="D148" s="156" t="s">
        <v>114</v>
      </c>
      <c r="E148" s="157" t="s">
        <v>188</v>
      </c>
      <c r="F148" s="158" t="s">
        <v>189</v>
      </c>
      <c r="G148" s="159" t="s">
        <v>117</v>
      </c>
      <c r="H148" s="160">
        <v>15.035</v>
      </c>
      <c r="I148" s="161">
        <v>26.100000000000001</v>
      </c>
      <c r="J148" s="161">
        <f>ROUND(I148*H148,2)</f>
        <v>392.41000000000002</v>
      </c>
      <c r="K148" s="162"/>
      <c r="L148" s="29"/>
      <c r="M148" s="163" t="s">
        <v>1</v>
      </c>
      <c r="N148" s="164" t="s">
        <v>36</v>
      </c>
      <c r="O148" s="165">
        <v>0.058000000000000003</v>
      </c>
      <c r="P148" s="165">
        <f>O148*H148</f>
        <v>0.87203000000000008</v>
      </c>
      <c r="Q148" s="165">
        <v>0</v>
      </c>
      <c r="R148" s="165">
        <f>Q148*H148</f>
        <v>0</v>
      </c>
      <c r="S148" s="165">
        <v>0.0014</v>
      </c>
      <c r="T148" s="166">
        <f>S148*H148</f>
        <v>0.021048999999999998</v>
      </c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R148" s="167" t="s">
        <v>177</v>
      </c>
      <c r="AT148" s="167" t="s">
        <v>114</v>
      </c>
      <c r="AU148" s="167" t="s">
        <v>119</v>
      </c>
      <c r="AY148" s="15" t="s">
        <v>111</v>
      </c>
      <c r="BE148" s="168">
        <f>IF(N148="základní",J148,0)</f>
        <v>0</v>
      </c>
      <c r="BF148" s="168">
        <f>IF(N148="snížená",J148,0)</f>
        <v>392.41000000000002</v>
      </c>
      <c r="BG148" s="168">
        <f>IF(N148="zákl. přenesená",J148,0)</f>
        <v>0</v>
      </c>
      <c r="BH148" s="168">
        <f>IF(N148="sníž. přenesená",J148,0)</f>
        <v>0</v>
      </c>
      <c r="BI148" s="168">
        <f>IF(N148="nulová",J148,0)</f>
        <v>0</v>
      </c>
      <c r="BJ148" s="15" t="s">
        <v>119</v>
      </c>
      <c r="BK148" s="168">
        <f>ROUND(I148*H148,2)</f>
        <v>392.41000000000002</v>
      </c>
      <c r="BL148" s="15" t="s">
        <v>177</v>
      </c>
      <c r="BM148" s="167" t="s">
        <v>190</v>
      </c>
    </row>
    <row r="149" s="12" customFormat="1" ht="22.8" customHeight="1">
      <c r="A149" s="12"/>
      <c r="B149" s="143"/>
      <c r="C149" s="12"/>
      <c r="D149" s="144" t="s">
        <v>69</v>
      </c>
      <c r="E149" s="153" t="s">
        <v>191</v>
      </c>
      <c r="F149" s="153" t="s">
        <v>192</v>
      </c>
      <c r="G149" s="12"/>
      <c r="H149" s="12"/>
      <c r="I149" s="12"/>
      <c r="J149" s="154">
        <f>BK149</f>
        <v>983.91999999999996</v>
      </c>
      <c r="K149" s="12"/>
      <c r="L149" s="143"/>
      <c r="M149" s="147"/>
      <c r="N149" s="148"/>
      <c r="O149" s="148"/>
      <c r="P149" s="149">
        <f>SUM(P150:P151)</f>
        <v>2.4056000000000002</v>
      </c>
      <c r="Q149" s="148"/>
      <c r="R149" s="149">
        <f>SUM(R150:R151)</f>
        <v>0</v>
      </c>
      <c r="S149" s="148"/>
      <c r="T149" s="150">
        <f>SUM(T150:T151)</f>
        <v>0.25935375000000005</v>
      </c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R149" s="144" t="s">
        <v>119</v>
      </c>
      <c r="AT149" s="151" t="s">
        <v>69</v>
      </c>
      <c r="AU149" s="151" t="s">
        <v>75</v>
      </c>
      <c r="AY149" s="144" t="s">
        <v>111</v>
      </c>
      <c r="BK149" s="152">
        <f>SUM(BK150:BK151)</f>
        <v>983.91999999999996</v>
      </c>
    </row>
    <row r="150" s="2" customFormat="1" ht="16.5" customHeight="1">
      <c r="A150" s="28"/>
      <c r="B150" s="155"/>
      <c r="C150" s="156" t="s">
        <v>177</v>
      </c>
      <c r="D150" s="156" t="s">
        <v>114</v>
      </c>
      <c r="E150" s="157" t="s">
        <v>193</v>
      </c>
      <c r="F150" s="158" t="s">
        <v>194</v>
      </c>
      <c r="G150" s="159" t="s">
        <v>117</v>
      </c>
      <c r="H150" s="160">
        <v>15.035</v>
      </c>
      <c r="I150" s="161">
        <v>60.600000000000001</v>
      </c>
      <c r="J150" s="161">
        <f>ROUND(I150*H150,2)</f>
        <v>911.12</v>
      </c>
      <c r="K150" s="162"/>
      <c r="L150" s="29"/>
      <c r="M150" s="163" t="s">
        <v>1</v>
      </c>
      <c r="N150" s="164" t="s">
        <v>36</v>
      </c>
      <c r="O150" s="165">
        <v>0.16</v>
      </c>
      <c r="P150" s="165">
        <f>O150*H150</f>
        <v>2.4056000000000002</v>
      </c>
      <c r="Q150" s="165">
        <v>0</v>
      </c>
      <c r="R150" s="165">
        <f>Q150*H150</f>
        <v>0</v>
      </c>
      <c r="S150" s="165">
        <v>0.017250000000000001</v>
      </c>
      <c r="T150" s="166">
        <f>S150*H150</f>
        <v>0.25935375000000005</v>
      </c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R150" s="167" t="s">
        <v>177</v>
      </c>
      <c r="AT150" s="167" t="s">
        <v>114</v>
      </c>
      <c r="AU150" s="167" t="s">
        <v>119</v>
      </c>
      <c r="AY150" s="15" t="s">
        <v>111</v>
      </c>
      <c r="BE150" s="168">
        <f>IF(N150="základní",J150,0)</f>
        <v>0</v>
      </c>
      <c r="BF150" s="168">
        <f>IF(N150="snížená",J150,0)</f>
        <v>911.12</v>
      </c>
      <c r="BG150" s="168">
        <f>IF(N150="zákl. přenesená",J150,0)</f>
        <v>0</v>
      </c>
      <c r="BH150" s="168">
        <f>IF(N150="sníž. přenesená",J150,0)</f>
        <v>0</v>
      </c>
      <c r="BI150" s="168">
        <f>IF(N150="nulová",J150,0)</f>
        <v>0</v>
      </c>
      <c r="BJ150" s="15" t="s">
        <v>119</v>
      </c>
      <c r="BK150" s="168">
        <f>ROUND(I150*H150,2)</f>
        <v>911.12</v>
      </c>
      <c r="BL150" s="15" t="s">
        <v>177</v>
      </c>
      <c r="BM150" s="167" t="s">
        <v>195</v>
      </c>
    </row>
    <row r="151" s="2" customFormat="1" ht="16.5" customHeight="1">
      <c r="A151" s="28"/>
      <c r="B151" s="155"/>
      <c r="C151" s="156" t="s">
        <v>196</v>
      </c>
      <c r="D151" s="156" t="s">
        <v>114</v>
      </c>
      <c r="E151" s="157" t="s">
        <v>197</v>
      </c>
      <c r="F151" s="158" t="s">
        <v>198</v>
      </c>
      <c r="G151" s="159" t="s">
        <v>199</v>
      </c>
      <c r="H151" s="160">
        <v>9.1110000000000007</v>
      </c>
      <c r="I151" s="161">
        <v>7.9900000000000002</v>
      </c>
      <c r="J151" s="161">
        <f>ROUND(I151*H151,2)</f>
        <v>72.799999999999997</v>
      </c>
      <c r="K151" s="162"/>
      <c r="L151" s="29"/>
      <c r="M151" s="163" t="s">
        <v>1</v>
      </c>
      <c r="N151" s="164" t="s">
        <v>36</v>
      </c>
      <c r="O151" s="165">
        <v>0</v>
      </c>
      <c r="P151" s="165">
        <f>O151*H151</f>
        <v>0</v>
      </c>
      <c r="Q151" s="165">
        <v>0</v>
      </c>
      <c r="R151" s="165">
        <f>Q151*H151</f>
        <v>0</v>
      </c>
      <c r="S151" s="165">
        <v>0</v>
      </c>
      <c r="T151" s="166">
        <f>S151*H151</f>
        <v>0</v>
      </c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R151" s="167" t="s">
        <v>177</v>
      </c>
      <c r="AT151" s="167" t="s">
        <v>114</v>
      </c>
      <c r="AU151" s="167" t="s">
        <v>119</v>
      </c>
      <c r="AY151" s="15" t="s">
        <v>111</v>
      </c>
      <c r="BE151" s="168">
        <f>IF(N151="základní",J151,0)</f>
        <v>0</v>
      </c>
      <c r="BF151" s="168">
        <f>IF(N151="snížená",J151,0)</f>
        <v>72.799999999999997</v>
      </c>
      <c r="BG151" s="168">
        <f>IF(N151="zákl. přenesená",J151,0)</f>
        <v>0</v>
      </c>
      <c r="BH151" s="168">
        <f>IF(N151="sníž. přenesená",J151,0)</f>
        <v>0</v>
      </c>
      <c r="BI151" s="168">
        <f>IF(N151="nulová",J151,0)</f>
        <v>0</v>
      </c>
      <c r="BJ151" s="15" t="s">
        <v>119</v>
      </c>
      <c r="BK151" s="168">
        <f>ROUND(I151*H151,2)</f>
        <v>72.799999999999997</v>
      </c>
      <c r="BL151" s="15" t="s">
        <v>177</v>
      </c>
      <c r="BM151" s="167" t="s">
        <v>200</v>
      </c>
    </row>
    <row r="152" s="12" customFormat="1" ht="22.8" customHeight="1">
      <c r="A152" s="12"/>
      <c r="B152" s="143"/>
      <c r="C152" s="12"/>
      <c r="D152" s="144" t="s">
        <v>69</v>
      </c>
      <c r="E152" s="153" t="s">
        <v>201</v>
      </c>
      <c r="F152" s="153" t="s">
        <v>202</v>
      </c>
      <c r="G152" s="12"/>
      <c r="H152" s="12"/>
      <c r="I152" s="12"/>
      <c r="J152" s="154">
        <f>BK152</f>
        <v>1801.2000000000001</v>
      </c>
      <c r="K152" s="12"/>
      <c r="L152" s="143"/>
      <c r="M152" s="147"/>
      <c r="N152" s="148"/>
      <c r="O152" s="148"/>
      <c r="P152" s="149">
        <f>SUM(P153:P154)</f>
        <v>2.9167899999999998</v>
      </c>
      <c r="Q152" s="148"/>
      <c r="R152" s="149">
        <f>SUM(R153:R154)</f>
        <v>0.0072168000000000006</v>
      </c>
      <c r="S152" s="148"/>
      <c r="T152" s="150">
        <f>SUM(T153:T154)</f>
        <v>0</v>
      </c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R152" s="144" t="s">
        <v>119</v>
      </c>
      <c r="AT152" s="151" t="s">
        <v>69</v>
      </c>
      <c r="AU152" s="151" t="s">
        <v>75</v>
      </c>
      <c r="AY152" s="144" t="s">
        <v>111</v>
      </c>
      <c r="BK152" s="152">
        <f>SUM(BK153:BK154)</f>
        <v>1801.2000000000001</v>
      </c>
    </row>
    <row r="153" s="2" customFormat="1" ht="16.5" customHeight="1">
      <c r="A153" s="28"/>
      <c r="B153" s="155"/>
      <c r="C153" s="156" t="s">
        <v>203</v>
      </c>
      <c r="D153" s="156" t="s">
        <v>114</v>
      </c>
      <c r="E153" s="157" t="s">
        <v>204</v>
      </c>
      <c r="F153" s="158" t="s">
        <v>205</v>
      </c>
      <c r="G153" s="159" t="s">
        <v>117</v>
      </c>
      <c r="H153" s="160">
        <v>15.035</v>
      </c>
      <c r="I153" s="161">
        <v>43.899999999999999</v>
      </c>
      <c r="J153" s="161">
        <f>ROUND(I153*H153,2)</f>
        <v>660.03999999999996</v>
      </c>
      <c r="K153" s="162"/>
      <c r="L153" s="29"/>
      <c r="M153" s="163" t="s">
        <v>1</v>
      </c>
      <c r="N153" s="164" t="s">
        <v>36</v>
      </c>
      <c r="O153" s="165">
        <v>0.089999999999999997</v>
      </c>
      <c r="P153" s="165">
        <f>O153*H153</f>
        <v>1.3531499999999999</v>
      </c>
      <c r="Q153" s="165">
        <v>0.00012</v>
      </c>
      <c r="R153" s="165">
        <f>Q153*H153</f>
        <v>0.0018042000000000002</v>
      </c>
      <c r="S153" s="165">
        <v>0</v>
      </c>
      <c r="T153" s="166">
        <f>S153*H153</f>
        <v>0</v>
      </c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R153" s="167" t="s">
        <v>177</v>
      </c>
      <c r="AT153" s="167" t="s">
        <v>114</v>
      </c>
      <c r="AU153" s="167" t="s">
        <v>119</v>
      </c>
      <c r="AY153" s="15" t="s">
        <v>111</v>
      </c>
      <c r="BE153" s="168">
        <f>IF(N153="základní",J153,0)</f>
        <v>0</v>
      </c>
      <c r="BF153" s="168">
        <f>IF(N153="snížená",J153,0)</f>
        <v>660.03999999999996</v>
      </c>
      <c r="BG153" s="168">
        <f>IF(N153="zákl. přenesená",J153,0)</f>
        <v>0</v>
      </c>
      <c r="BH153" s="168">
        <f>IF(N153="sníž. přenesená",J153,0)</f>
        <v>0</v>
      </c>
      <c r="BI153" s="168">
        <f>IF(N153="nulová",J153,0)</f>
        <v>0</v>
      </c>
      <c r="BJ153" s="15" t="s">
        <v>119</v>
      </c>
      <c r="BK153" s="168">
        <f>ROUND(I153*H153,2)</f>
        <v>660.03999999999996</v>
      </c>
      <c r="BL153" s="15" t="s">
        <v>177</v>
      </c>
      <c r="BM153" s="167" t="s">
        <v>206</v>
      </c>
    </row>
    <row r="154" s="2" customFormat="1" ht="16.5" customHeight="1">
      <c r="A154" s="28"/>
      <c r="B154" s="155"/>
      <c r="C154" s="156" t="s">
        <v>207</v>
      </c>
      <c r="D154" s="156" t="s">
        <v>114</v>
      </c>
      <c r="E154" s="157" t="s">
        <v>208</v>
      </c>
      <c r="F154" s="158" t="s">
        <v>209</v>
      </c>
      <c r="G154" s="159" t="s">
        <v>117</v>
      </c>
      <c r="H154" s="160">
        <v>15.035</v>
      </c>
      <c r="I154" s="161">
        <v>75.900000000000006</v>
      </c>
      <c r="J154" s="161">
        <f>ROUND(I154*H154,2)</f>
        <v>1141.1600000000001</v>
      </c>
      <c r="K154" s="162"/>
      <c r="L154" s="29"/>
      <c r="M154" s="163" t="s">
        <v>1</v>
      </c>
      <c r="N154" s="164" t="s">
        <v>36</v>
      </c>
      <c r="O154" s="165">
        <v>0.104</v>
      </c>
      <c r="P154" s="165">
        <f>O154*H154</f>
        <v>1.5636399999999999</v>
      </c>
      <c r="Q154" s="165">
        <v>0.00036000000000000002</v>
      </c>
      <c r="R154" s="165">
        <f>Q154*H154</f>
        <v>0.0054126</v>
      </c>
      <c r="S154" s="165">
        <v>0</v>
      </c>
      <c r="T154" s="166">
        <f>S154*H154</f>
        <v>0</v>
      </c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R154" s="167" t="s">
        <v>177</v>
      </c>
      <c r="AT154" s="167" t="s">
        <v>114</v>
      </c>
      <c r="AU154" s="167" t="s">
        <v>119</v>
      </c>
      <c r="AY154" s="15" t="s">
        <v>111</v>
      </c>
      <c r="BE154" s="168">
        <f>IF(N154="základní",J154,0)</f>
        <v>0</v>
      </c>
      <c r="BF154" s="168">
        <f>IF(N154="snížená",J154,0)</f>
        <v>1141.1600000000001</v>
      </c>
      <c r="BG154" s="168">
        <f>IF(N154="zákl. přenesená",J154,0)</f>
        <v>0</v>
      </c>
      <c r="BH154" s="168">
        <f>IF(N154="sníž. přenesená",J154,0)</f>
        <v>0</v>
      </c>
      <c r="BI154" s="168">
        <f>IF(N154="nulová",J154,0)</f>
        <v>0</v>
      </c>
      <c r="BJ154" s="15" t="s">
        <v>119</v>
      </c>
      <c r="BK154" s="168">
        <f>ROUND(I154*H154,2)</f>
        <v>1141.1600000000001</v>
      </c>
      <c r="BL154" s="15" t="s">
        <v>177</v>
      </c>
      <c r="BM154" s="167" t="s">
        <v>210</v>
      </c>
    </row>
    <row r="155" s="12" customFormat="1" ht="25.92" customHeight="1">
      <c r="A155" s="12"/>
      <c r="B155" s="143"/>
      <c r="C155" s="12"/>
      <c r="D155" s="144" t="s">
        <v>69</v>
      </c>
      <c r="E155" s="145" t="s">
        <v>211</v>
      </c>
      <c r="F155" s="145" t="s">
        <v>212</v>
      </c>
      <c r="G155" s="12"/>
      <c r="H155" s="12"/>
      <c r="I155" s="12"/>
      <c r="J155" s="146">
        <f>BK155</f>
        <v>2272</v>
      </c>
      <c r="K155" s="12"/>
      <c r="L155" s="143"/>
      <c r="M155" s="147"/>
      <c r="N155" s="148"/>
      <c r="O155" s="148"/>
      <c r="P155" s="149">
        <f>P156</f>
        <v>8</v>
      </c>
      <c r="Q155" s="148"/>
      <c r="R155" s="149">
        <f>R156</f>
        <v>0</v>
      </c>
      <c r="S155" s="148"/>
      <c r="T155" s="150">
        <f>T156</f>
        <v>0</v>
      </c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R155" s="144" t="s">
        <v>118</v>
      </c>
      <c r="AT155" s="151" t="s">
        <v>69</v>
      </c>
      <c r="AU155" s="151" t="s">
        <v>70</v>
      </c>
      <c r="AY155" s="144" t="s">
        <v>111</v>
      </c>
      <c r="BK155" s="152">
        <f>BK156</f>
        <v>2272</v>
      </c>
    </row>
    <row r="156" s="2" customFormat="1" ht="16.5" customHeight="1">
      <c r="A156" s="28"/>
      <c r="B156" s="155"/>
      <c r="C156" s="156" t="s">
        <v>213</v>
      </c>
      <c r="D156" s="156" t="s">
        <v>114</v>
      </c>
      <c r="E156" s="157" t="s">
        <v>214</v>
      </c>
      <c r="F156" s="158" t="s">
        <v>215</v>
      </c>
      <c r="G156" s="159" t="s">
        <v>216</v>
      </c>
      <c r="H156" s="160">
        <v>8</v>
      </c>
      <c r="I156" s="161">
        <v>284</v>
      </c>
      <c r="J156" s="161">
        <f>ROUND(I156*H156,2)</f>
        <v>2272</v>
      </c>
      <c r="K156" s="162"/>
      <c r="L156" s="29"/>
      <c r="M156" s="163" t="s">
        <v>1</v>
      </c>
      <c r="N156" s="164" t="s">
        <v>36</v>
      </c>
      <c r="O156" s="165">
        <v>1</v>
      </c>
      <c r="P156" s="165">
        <f>O156*H156</f>
        <v>8</v>
      </c>
      <c r="Q156" s="165">
        <v>0</v>
      </c>
      <c r="R156" s="165">
        <f>Q156*H156</f>
        <v>0</v>
      </c>
      <c r="S156" s="165">
        <v>0</v>
      </c>
      <c r="T156" s="166">
        <f>S156*H156</f>
        <v>0</v>
      </c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R156" s="167" t="s">
        <v>217</v>
      </c>
      <c r="AT156" s="167" t="s">
        <v>114</v>
      </c>
      <c r="AU156" s="167" t="s">
        <v>75</v>
      </c>
      <c r="AY156" s="15" t="s">
        <v>111</v>
      </c>
      <c r="BE156" s="168">
        <f>IF(N156="základní",J156,0)</f>
        <v>0</v>
      </c>
      <c r="BF156" s="168">
        <f>IF(N156="snížená",J156,0)</f>
        <v>2272</v>
      </c>
      <c r="BG156" s="168">
        <f>IF(N156="zákl. přenesená",J156,0)</f>
        <v>0</v>
      </c>
      <c r="BH156" s="168">
        <f>IF(N156="sníž. přenesená",J156,0)</f>
        <v>0</v>
      </c>
      <c r="BI156" s="168">
        <f>IF(N156="nulová",J156,0)</f>
        <v>0</v>
      </c>
      <c r="BJ156" s="15" t="s">
        <v>119</v>
      </c>
      <c r="BK156" s="168">
        <f>ROUND(I156*H156,2)</f>
        <v>2272</v>
      </c>
      <c r="BL156" s="15" t="s">
        <v>217</v>
      </c>
      <c r="BM156" s="167" t="s">
        <v>218</v>
      </c>
    </row>
    <row r="157" s="12" customFormat="1" ht="25.92" customHeight="1">
      <c r="A157" s="12"/>
      <c r="B157" s="143"/>
      <c r="C157" s="12"/>
      <c r="D157" s="144" t="s">
        <v>69</v>
      </c>
      <c r="E157" s="145" t="s">
        <v>219</v>
      </c>
      <c r="F157" s="145" t="s">
        <v>220</v>
      </c>
      <c r="G157" s="12"/>
      <c r="H157" s="12"/>
      <c r="I157" s="12"/>
      <c r="J157" s="146">
        <f>BK157</f>
        <v>1009.17</v>
      </c>
      <c r="K157" s="12"/>
      <c r="L157" s="143"/>
      <c r="M157" s="147"/>
      <c r="N157" s="148"/>
      <c r="O157" s="148"/>
      <c r="P157" s="149">
        <f>P158</f>
        <v>0</v>
      </c>
      <c r="Q157" s="148"/>
      <c r="R157" s="149">
        <f>R158</f>
        <v>0</v>
      </c>
      <c r="S157" s="148"/>
      <c r="T157" s="150">
        <f>T158</f>
        <v>0</v>
      </c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R157" s="144" t="s">
        <v>133</v>
      </c>
      <c r="AT157" s="151" t="s">
        <v>69</v>
      </c>
      <c r="AU157" s="151" t="s">
        <v>70</v>
      </c>
      <c r="AY157" s="144" t="s">
        <v>111</v>
      </c>
      <c r="BK157" s="152">
        <f>BK158</f>
        <v>1009.17</v>
      </c>
    </row>
    <row r="158" s="12" customFormat="1" ht="22.8" customHeight="1">
      <c r="A158" s="12"/>
      <c r="B158" s="143"/>
      <c r="C158" s="12"/>
      <c r="D158" s="144" t="s">
        <v>69</v>
      </c>
      <c r="E158" s="153" t="s">
        <v>221</v>
      </c>
      <c r="F158" s="153" t="s">
        <v>222</v>
      </c>
      <c r="G158" s="12"/>
      <c r="H158" s="12"/>
      <c r="I158" s="12"/>
      <c r="J158" s="154">
        <f>BK158</f>
        <v>1009.17</v>
      </c>
      <c r="K158" s="12"/>
      <c r="L158" s="143"/>
      <c r="M158" s="147"/>
      <c r="N158" s="148"/>
      <c r="O158" s="148"/>
      <c r="P158" s="149">
        <f>P159</f>
        <v>0</v>
      </c>
      <c r="Q158" s="148"/>
      <c r="R158" s="149">
        <f>R159</f>
        <v>0</v>
      </c>
      <c r="S158" s="148"/>
      <c r="T158" s="150">
        <f>T159</f>
        <v>0</v>
      </c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R158" s="144" t="s">
        <v>133</v>
      </c>
      <c r="AT158" s="151" t="s">
        <v>69</v>
      </c>
      <c r="AU158" s="151" t="s">
        <v>75</v>
      </c>
      <c r="AY158" s="144" t="s">
        <v>111</v>
      </c>
      <c r="BK158" s="152">
        <f>BK159</f>
        <v>1009.17</v>
      </c>
    </row>
    <row r="159" s="2" customFormat="1" ht="16.5" customHeight="1">
      <c r="A159" s="28"/>
      <c r="B159" s="155"/>
      <c r="C159" s="156" t="s">
        <v>7</v>
      </c>
      <c r="D159" s="156" t="s">
        <v>114</v>
      </c>
      <c r="E159" s="157" t="s">
        <v>223</v>
      </c>
      <c r="F159" s="158" t="s">
        <v>224</v>
      </c>
      <c r="G159" s="159" t="s">
        <v>199</v>
      </c>
      <c r="H159" s="160">
        <v>4.5</v>
      </c>
      <c r="I159" s="161">
        <v>224.25999999999999</v>
      </c>
      <c r="J159" s="161">
        <f>ROUND(I159*H159,2)</f>
        <v>1009.17</v>
      </c>
      <c r="K159" s="162"/>
      <c r="L159" s="29"/>
      <c r="M159" s="179" t="s">
        <v>1</v>
      </c>
      <c r="N159" s="180" t="s">
        <v>36</v>
      </c>
      <c r="O159" s="181">
        <v>0</v>
      </c>
      <c r="P159" s="181">
        <f>O159*H159</f>
        <v>0</v>
      </c>
      <c r="Q159" s="181">
        <v>0</v>
      </c>
      <c r="R159" s="181">
        <f>Q159*H159</f>
        <v>0</v>
      </c>
      <c r="S159" s="181">
        <v>0</v>
      </c>
      <c r="T159" s="182">
        <f>S159*H159</f>
        <v>0</v>
      </c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R159" s="167" t="s">
        <v>225</v>
      </c>
      <c r="AT159" s="167" t="s">
        <v>114</v>
      </c>
      <c r="AU159" s="167" t="s">
        <v>119</v>
      </c>
      <c r="AY159" s="15" t="s">
        <v>111</v>
      </c>
      <c r="BE159" s="168">
        <f>IF(N159="základní",J159,0)</f>
        <v>0</v>
      </c>
      <c r="BF159" s="168">
        <f>IF(N159="snížená",J159,0)</f>
        <v>1009.17</v>
      </c>
      <c r="BG159" s="168">
        <f>IF(N159="zákl. přenesená",J159,0)</f>
        <v>0</v>
      </c>
      <c r="BH159" s="168">
        <f>IF(N159="sníž. přenesená",J159,0)</f>
        <v>0</v>
      </c>
      <c r="BI159" s="168">
        <f>IF(N159="nulová",J159,0)</f>
        <v>0</v>
      </c>
      <c r="BJ159" s="15" t="s">
        <v>119</v>
      </c>
      <c r="BK159" s="168">
        <f>ROUND(I159*H159,2)</f>
        <v>1009.17</v>
      </c>
      <c r="BL159" s="15" t="s">
        <v>225</v>
      </c>
      <c r="BM159" s="167" t="s">
        <v>226</v>
      </c>
    </row>
    <row r="160" s="2" customFormat="1" ht="6.96" customHeight="1">
      <c r="A160" s="28"/>
      <c r="B160" s="49"/>
      <c r="C160" s="50"/>
      <c r="D160" s="50"/>
      <c r="E160" s="50"/>
      <c r="F160" s="50"/>
      <c r="G160" s="50"/>
      <c r="H160" s="50"/>
      <c r="I160" s="50"/>
      <c r="J160" s="50"/>
      <c r="K160" s="50"/>
      <c r="L160" s="29"/>
      <c r="M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</row>
  </sheetData>
  <autoFilter ref="C124:K159"/>
  <mergeCells count="6">
    <mergeCell ref="E7:H7"/>
    <mergeCell ref="E16:H16"/>
    <mergeCell ref="E25:H25"/>
    <mergeCell ref="E85:H85"/>
    <mergeCell ref="E117:H117"/>
    <mergeCell ref="L2:V2"/>
  </mergeCells>
  <pageMargins left="0.39375" right="0.39375" top="0.39375" bottom="0.39375" header="0" footer="0"/>
  <pageSetup paperSize="9" orientation="landscape" blackAndWhite="1" fitToHeight="100"/>
  <headerFooter>
    <oddFooter>&amp;CStrana &amp;P z &amp;N</oddFooter>
  </headerFooter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MK KM</dc:creator>
  <cp:lastModifiedBy>MK KM</cp:lastModifiedBy>
  <dcterms:created xsi:type="dcterms:W3CDTF">2021-04-19T12:09:16Z</dcterms:created>
  <dcterms:modified xsi:type="dcterms:W3CDTF">2021-04-19T12:09:18Z</dcterms:modified>
</cp:coreProperties>
</file>